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1"/>
  <workbookPr defaultThemeVersion="124226"/>
  <mc:AlternateContent xmlns:mc="http://schemas.openxmlformats.org/markup-compatibility/2006">
    <mc:Choice Requires="x15">
      <x15ac:absPath xmlns:x15ac="http://schemas.microsoft.com/office/spreadsheetml/2010/11/ac" url="C:\Users\cglotfelty\Desktop\Library CS Copy\Library Computer Labs\SURVEYS\"/>
    </mc:Choice>
  </mc:AlternateContent>
  <xr:revisionPtr revIDLastSave="0" documentId="13_ncr:1_{3B32546E-CA98-4A51-B6F8-8527AC360241}" xr6:coauthVersionLast="36" xr6:coauthVersionMax="36" xr10:uidLastSave="{00000000-0000-0000-0000-000000000000}"/>
  <bookViews>
    <workbookView xWindow="0" yWindow="0" windowWidth="9660" windowHeight="5490" tabRatio="766" firstSheet="2" activeTab="17" xr2:uid="{00000000-000D-0000-FFFF-FFFF00000000}"/>
  </bookViews>
  <sheets>
    <sheet name="ALL" sheetId="1" r:id="rId1"/>
    <sheet name="Semantic Differential ScaleALL" sheetId="3" r:id="rId2"/>
    <sheet name="SUGGESTIONS" sheetId="4" r:id="rId3"/>
    <sheet name="Fr" sheetId="17" r:id="rId4"/>
    <sheet name="FrSDS" sheetId="25" r:id="rId5"/>
    <sheet name="So" sheetId="18" r:id="rId6"/>
    <sheet name="SoSDS" sheetId="26" r:id="rId7"/>
    <sheet name="Jr" sheetId="19" r:id="rId8"/>
    <sheet name="JrSDS" sheetId="27" r:id="rId9"/>
    <sheet name="Sr" sheetId="20" r:id="rId10"/>
    <sheet name="SrSDS" sheetId="28" r:id="rId11"/>
    <sheet name="Grad" sheetId="21" r:id="rId12"/>
    <sheet name="GradSDS" sheetId="29" r:id="rId13"/>
    <sheet name="Fac" sheetId="22" r:id="rId14"/>
    <sheet name="FacSDS" sheetId="30" r:id="rId15"/>
    <sheet name="Staff" sheetId="23" r:id="rId16"/>
    <sheet name="StaffSDS" sheetId="31" r:id="rId17"/>
    <sheet name="None-Select" sheetId="24" r:id="rId18"/>
    <sheet name="NoneSelectSDS" sheetId="33" r:id="rId19"/>
    <sheet name="ALL STUDENTS" sheetId="34" r:id="rId20"/>
    <sheet name="ALL STUDENTS SDS" sheetId="35" r:id="rId21"/>
    <sheet name="AWARENESS COMPARISON" sheetId="36" r:id="rId22"/>
    <sheet name="Sheet2" sheetId="37" r:id="rId23"/>
    <sheet name="SDS SUMMARY" sheetId="38" r:id="rId24"/>
  </sheets>
  <definedNames>
    <definedName name="_xlnm.Print_Titles" localSheetId="21">'AWARENESS COMPARISON'!$A:$A,'AWARENESS COMPARISON'!$1:$1</definedName>
  </definedNames>
  <calcPr calcId="191029"/>
</workbook>
</file>

<file path=xl/calcChain.xml><?xml version="1.0" encoding="utf-8"?>
<calcChain xmlns="http://schemas.openxmlformats.org/spreadsheetml/2006/main">
  <c r="E13" i="24" l="1"/>
  <c r="G13" i="24"/>
  <c r="I13" i="24"/>
  <c r="K13" i="24"/>
  <c r="M13" i="24"/>
  <c r="O13" i="24"/>
  <c r="Q13" i="24"/>
  <c r="S13" i="24"/>
  <c r="U13" i="24"/>
  <c r="W13" i="24"/>
  <c r="Y13" i="24"/>
  <c r="AA13" i="24"/>
  <c r="AC13" i="24"/>
  <c r="AE13" i="24"/>
  <c r="AG13" i="24"/>
  <c r="AI13" i="24"/>
  <c r="AK13" i="24"/>
  <c r="AM13" i="24"/>
  <c r="AO13" i="24"/>
  <c r="AQ13" i="24"/>
  <c r="AS13" i="24"/>
  <c r="AU13" i="24"/>
  <c r="AW13" i="24"/>
  <c r="AY13" i="24"/>
  <c r="BA13" i="24"/>
  <c r="BC13" i="24"/>
  <c r="BE13" i="24"/>
  <c r="BG13" i="24"/>
  <c r="BI13" i="24"/>
  <c r="BK13" i="24"/>
  <c r="BM13" i="24"/>
  <c r="E15" i="23"/>
  <c r="G15" i="23"/>
  <c r="I15" i="23"/>
  <c r="K15" i="23"/>
  <c r="M15" i="23"/>
  <c r="O15" i="23"/>
  <c r="Q15" i="23"/>
  <c r="S15" i="23"/>
  <c r="U15" i="23"/>
  <c r="W15" i="23"/>
  <c r="Y15" i="23"/>
  <c r="AA15" i="23"/>
  <c r="AC15" i="23"/>
  <c r="AE15" i="23"/>
  <c r="AG15" i="23"/>
  <c r="AI15" i="23"/>
  <c r="AK15" i="23"/>
  <c r="AM15" i="23"/>
  <c r="AO15" i="23"/>
  <c r="AQ15" i="23"/>
  <c r="AS15" i="23"/>
  <c r="AU15" i="23"/>
  <c r="AW15" i="23"/>
  <c r="AY15" i="23"/>
  <c r="BA15" i="23"/>
  <c r="BC15" i="23"/>
  <c r="BE15" i="23"/>
  <c r="BG15" i="23"/>
  <c r="BI15" i="23"/>
  <c r="BK15" i="23"/>
  <c r="BM15" i="23"/>
  <c r="E12" i="22"/>
  <c r="G12" i="22"/>
  <c r="I12" i="22"/>
  <c r="K12" i="22"/>
  <c r="M12" i="22"/>
  <c r="O12" i="22"/>
  <c r="Q12" i="22"/>
  <c r="S12" i="22"/>
  <c r="U12" i="22"/>
  <c r="W12" i="22"/>
  <c r="Y12" i="22"/>
  <c r="AA12" i="22"/>
  <c r="AC12" i="22"/>
  <c r="AE12" i="22"/>
  <c r="AG12" i="22"/>
  <c r="AI12" i="22"/>
  <c r="AK12" i="22"/>
  <c r="AM12" i="22"/>
  <c r="AO12" i="22"/>
  <c r="AQ12" i="22"/>
  <c r="AS12" i="22"/>
  <c r="AU12" i="22"/>
  <c r="AW12" i="22"/>
  <c r="AY12" i="22"/>
  <c r="BA12" i="22"/>
  <c r="BC12" i="22"/>
  <c r="BE12" i="22"/>
  <c r="BG12" i="22"/>
  <c r="BI12" i="22"/>
  <c r="BK12" i="22"/>
  <c r="BM12" i="22"/>
  <c r="E18" i="21"/>
  <c r="G18" i="21"/>
  <c r="I18" i="21"/>
  <c r="K18" i="21"/>
  <c r="M18" i="21"/>
  <c r="O18" i="21"/>
  <c r="Q18" i="21"/>
  <c r="S18" i="21"/>
  <c r="U18" i="21"/>
  <c r="W18" i="21"/>
  <c r="Y18" i="21"/>
  <c r="AA18" i="21"/>
  <c r="AC18" i="21"/>
  <c r="AE18" i="21"/>
  <c r="AG18" i="21"/>
  <c r="AI18" i="21"/>
  <c r="AK18" i="21"/>
  <c r="AM18" i="21"/>
  <c r="AO18" i="21"/>
  <c r="AQ18" i="21"/>
  <c r="AS18" i="21"/>
  <c r="AU18" i="21"/>
  <c r="AW18" i="21"/>
  <c r="AY18" i="21"/>
  <c r="BA18" i="21"/>
  <c r="BC18" i="21"/>
  <c r="BE18" i="21"/>
  <c r="BG18" i="21"/>
  <c r="BI18" i="21"/>
  <c r="BK18" i="21"/>
  <c r="BM18" i="21"/>
  <c r="E47" i="20"/>
  <c r="G47" i="20"/>
  <c r="I47" i="20"/>
  <c r="K47" i="20"/>
  <c r="M47" i="20"/>
  <c r="O47" i="20"/>
  <c r="Q47" i="20"/>
  <c r="S47" i="20"/>
  <c r="U47" i="20"/>
  <c r="W47" i="20"/>
  <c r="Y47" i="20"/>
  <c r="AA47" i="20"/>
  <c r="AC47" i="20"/>
  <c r="AE47" i="20"/>
  <c r="AG47" i="20"/>
  <c r="AI47" i="20"/>
  <c r="AK47" i="20"/>
  <c r="AM47" i="20"/>
  <c r="AO47" i="20"/>
  <c r="AQ47" i="20"/>
  <c r="AS47" i="20"/>
  <c r="AU47" i="20"/>
  <c r="AW47" i="20"/>
  <c r="AY47" i="20"/>
  <c r="BA47" i="20"/>
  <c r="BC47" i="20"/>
  <c r="BE47" i="20"/>
  <c r="BG47" i="20"/>
  <c r="BI47" i="20"/>
  <c r="BK47" i="20"/>
  <c r="BM47" i="20"/>
  <c r="E31" i="19" l="1"/>
  <c r="G31" i="19"/>
  <c r="I31" i="19"/>
  <c r="K31" i="19"/>
  <c r="M31" i="19"/>
  <c r="O31" i="19"/>
  <c r="Q31" i="19"/>
  <c r="S31" i="19"/>
  <c r="U31" i="19"/>
  <c r="W31" i="19"/>
  <c r="Y31" i="19"/>
  <c r="AA31" i="19"/>
  <c r="AC31" i="19"/>
  <c r="AE31" i="19"/>
  <c r="AG31" i="19"/>
  <c r="AI31" i="19"/>
  <c r="AK31" i="19"/>
  <c r="AM31" i="19"/>
  <c r="AO31" i="19"/>
  <c r="AQ31" i="19"/>
  <c r="AS31" i="19"/>
  <c r="AU31" i="19"/>
  <c r="AW31" i="19"/>
  <c r="AY31" i="19"/>
  <c r="BA31" i="19"/>
  <c r="BC31" i="19"/>
  <c r="BE31" i="19"/>
  <c r="BG31" i="19"/>
  <c r="BI31" i="19"/>
  <c r="BK31" i="19"/>
  <c r="BM31" i="19"/>
  <c r="E25" i="18"/>
  <c r="G25" i="18"/>
  <c r="I25" i="18"/>
  <c r="K25" i="18"/>
  <c r="M25" i="18"/>
  <c r="O25" i="18"/>
  <c r="Q25" i="18"/>
  <c r="S25" i="18"/>
  <c r="U25" i="18"/>
  <c r="W25" i="18"/>
  <c r="Y25" i="18"/>
  <c r="AA25" i="18"/>
  <c r="AC25" i="18"/>
  <c r="AE25" i="18"/>
  <c r="AG25" i="18"/>
  <c r="AI25" i="18"/>
  <c r="AK25" i="18"/>
  <c r="AM25" i="18"/>
  <c r="AO25" i="18"/>
  <c r="AQ25" i="18"/>
  <c r="AS25" i="18"/>
  <c r="AU25" i="18"/>
  <c r="AW25" i="18"/>
  <c r="AY25" i="18"/>
  <c r="BA25" i="18"/>
  <c r="BC25" i="18"/>
  <c r="BE25" i="18"/>
  <c r="BG25" i="18"/>
  <c r="BI25" i="18"/>
  <c r="BK25" i="18"/>
  <c r="BM25" i="18"/>
  <c r="E27" i="17"/>
  <c r="G27" i="17"/>
  <c r="I27" i="17"/>
  <c r="K27" i="17"/>
  <c r="M27" i="17"/>
  <c r="O27" i="17"/>
  <c r="Q27" i="17"/>
  <c r="S27" i="17"/>
  <c r="U27" i="17"/>
  <c r="W27" i="17"/>
  <c r="Y27" i="17"/>
  <c r="AA27" i="17"/>
  <c r="AC27" i="17"/>
  <c r="AE27" i="17"/>
  <c r="AG27" i="17"/>
  <c r="AI27" i="17"/>
  <c r="AK27" i="17"/>
  <c r="AM27" i="17"/>
  <c r="AO27" i="17"/>
  <c r="AQ27" i="17"/>
  <c r="AS27" i="17"/>
  <c r="AU27" i="17"/>
  <c r="AW27" i="17"/>
  <c r="AY27" i="17"/>
  <c r="BA27" i="17"/>
  <c r="BC27" i="17"/>
  <c r="BE27" i="17"/>
  <c r="BG27" i="17"/>
  <c r="BI27" i="17"/>
  <c r="BK27" i="17"/>
  <c r="BM27" i="17"/>
  <c r="E174" i="1"/>
  <c r="G174" i="1"/>
  <c r="I174" i="1"/>
  <c r="K174" i="1"/>
  <c r="M174" i="1"/>
  <c r="O174" i="1"/>
  <c r="Q174" i="1"/>
  <c r="S174" i="1"/>
  <c r="U174" i="1"/>
  <c r="W174" i="1"/>
  <c r="Y174" i="1"/>
  <c r="AA174" i="1"/>
  <c r="AC174" i="1"/>
  <c r="AE174" i="1"/>
  <c r="AG174" i="1"/>
  <c r="AI174" i="1"/>
  <c r="AK174" i="1"/>
  <c r="AM174" i="1"/>
  <c r="AO174" i="1"/>
  <c r="AQ174" i="1"/>
  <c r="AS174" i="1"/>
  <c r="AU174" i="1"/>
  <c r="AW174" i="1"/>
  <c r="AY174" i="1"/>
  <c r="BA174" i="1"/>
  <c r="BC174" i="1"/>
  <c r="BE174" i="1"/>
  <c r="BG174" i="1"/>
  <c r="BI174" i="1"/>
  <c r="BK174" i="1"/>
  <c r="BM174" i="1"/>
  <c r="C36" i="19" l="1"/>
  <c r="E36" i="19"/>
  <c r="G36" i="19"/>
  <c r="I36" i="19"/>
  <c r="K36" i="19"/>
  <c r="M36" i="19"/>
  <c r="O36" i="19"/>
  <c r="Q36" i="19"/>
  <c r="S36" i="19"/>
  <c r="U36" i="19"/>
  <c r="W36" i="19"/>
  <c r="Y36" i="19"/>
  <c r="AA36" i="19"/>
  <c r="AC36" i="19"/>
  <c r="AE36" i="19"/>
  <c r="AG36" i="19"/>
  <c r="AI36" i="19"/>
  <c r="AK36" i="19"/>
  <c r="AM36" i="19"/>
  <c r="AO36" i="19"/>
  <c r="AQ36" i="19"/>
  <c r="AS36" i="19"/>
  <c r="AU36" i="19"/>
  <c r="AW36" i="19"/>
  <c r="AY36" i="19"/>
  <c r="BA36" i="19"/>
  <c r="BC36" i="19"/>
  <c r="BE36" i="19"/>
  <c r="BG36" i="19"/>
  <c r="BI36" i="19"/>
  <c r="BK36" i="19"/>
  <c r="BM36" i="19"/>
  <c r="C37" i="19"/>
  <c r="E37" i="19"/>
  <c r="G37" i="19"/>
  <c r="I37" i="19"/>
  <c r="K37" i="19"/>
  <c r="M37" i="19"/>
  <c r="O37" i="19"/>
  <c r="Q37" i="19"/>
  <c r="S37" i="19"/>
  <c r="U37" i="19"/>
  <c r="W37" i="19"/>
  <c r="Y37" i="19"/>
  <c r="AA37" i="19"/>
  <c r="AC37" i="19"/>
  <c r="AE37" i="19"/>
  <c r="AG37" i="19"/>
  <c r="AI37" i="19"/>
  <c r="AK37" i="19"/>
  <c r="AM37" i="19"/>
  <c r="AO37" i="19"/>
  <c r="AQ37" i="19"/>
  <c r="AS37" i="19"/>
  <c r="AU37" i="19"/>
  <c r="AW37" i="19"/>
  <c r="AY37" i="19"/>
  <c r="BA37" i="19"/>
  <c r="BC37" i="19"/>
  <c r="BE37" i="19"/>
  <c r="BG37" i="19"/>
  <c r="BI37" i="19"/>
  <c r="BK37" i="19"/>
  <c r="BM37" i="19"/>
  <c r="BO37" i="19"/>
  <c r="BQ37" i="19"/>
  <c r="BS37" i="19"/>
  <c r="BU37" i="19"/>
  <c r="BW37" i="19"/>
  <c r="BY37" i="19"/>
  <c r="CA37" i="19"/>
  <c r="CC37" i="19"/>
  <c r="CE37" i="19"/>
  <c r="CG37" i="19"/>
  <c r="C38" i="19"/>
  <c r="E38" i="19"/>
  <c r="G38" i="19"/>
  <c r="I38" i="19"/>
  <c r="K38" i="19"/>
  <c r="M38" i="19"/>
  <c r="O38" i="19"/>
  <c r="Q38" i="19"/>
  <c r="S38" i="19"/>
  <c r="U38" i="19"/>
  <c r="W38" i="19"/>
  <c r="Y38" i="19"/>
  <c r="AA38" i="19"/>
  <c r="AC38" i="19"/>
  <c r="AE38" i="19"/>
  <c r="AG38" i="19"/>
  <c r="AI38" i="19"/>
  <c r="AK38" i="19"/>
  <c r="AM38" i="19"/>
  <c r="AO38" i="19"/>
  <c r="AQ38" i="19"/>
  <c r="AS38" i="19"/>
  <c r="AU38" i="19"/>
  <c r="AW38" i="19"/>
  <c r="AY38" i="19"/>
  <c r="BA38" i="19"/>
  <c r="BC38" i="19"/>
  <c r="BE38" i="19"/>
  <c r="BG38" i="19"/>
  <c r="BI38" i="19"/>
  <c r="BK38" i="19"/>
  <c r="BM38" i="19"/>
  <c r="BO38" i="19"/>
  <c r="BQ38" i="19"/>
  <c r="BS38" i="19"/>
  <c r="BU38" i="19"/>
  <c r="BW38" i="19"/>
  <c r="BY38" i="19"/>
  <c r="CA38" i="19"/>
  <c r="CC38" i="19"/>
  <c r="CE38" i="19"/>
  <c r="CG38" i="19"/>
  <c r="C39" i="19"/>
  <c r="E39" i="19"/>
  <c r="G39" i="19"/>
  <c r="I39" i="19"/>
  <c r="K39" i="19"/>
  <c r="M39" i="19"/>
  <c r="O39" i="19"/>
  <c r="Q39" i="19"/>
  <c r="S39" i="19"/>
  <c r="U39" i="19"/>
  <c r="W39" i="19"/>
  <c r="Y39" i="19"/>
  <c r="AA39" i="19"/>
  <c r="AC39" i="19"/>
  <c r="AE39" i="19"/>
  <c r="AG39" i="19"/>
  <c r="AI39" i="19"/>
  <c r="AK39" i="19"/>
  <c r="AM39" i="19"/>
  <c r="AO39" i="19"/>
  <c r="AQ39" i="19"/>
  <c r="AS39" i="19"/>
  <c r="AU39" i="19"/>
  <c r="AW39" i="19"/>
  <c r="AY39" i="19"/>
  <c r="BA39" i="19"/>
  <c r="BC39" i="19"/>
  <c r="BE39" i="19"/>
  <c r="BG39" i="19"/>
  <c r="BI39" i="19"/>
  <c r="BK39" i="19"/>
  <c r="BM39" i="19"/>
  <c r="BO39" i="19"/>
  <c r="BQ39" i="19"/>
  <c r="BS39" i="19"/>
  <c r="BU39" i="19"/>
  <c r="BW39" i="19"/>
  <c r="BY39" i="19"/>
  <c r="CA39" i="19"/>
  <c r="CC39" i="19"/>
  <c r="CE39" i="19"/>
  <c r="CG39" i="19"/>
  <c r="C40" i="19"/>
  <c r="E40" i="19"/>
  <c r="G40" i="19"/>
  <c r="I40" i="19"/>
  <c r="K40" i="19"/>
  <c r="M40" i="19"/>
  <c r="O40" i="19"/>
  <c r="Q40" i="19"/>
  <c r="S40" i="19"/>
  <c r="U40" i="19"/>
  <c r="W40" i="19"/>
  <c r="Y40" i="19"/>
  <c r="AA40" i="19"/>
  <c r="AC40" i="19"/>
  <c r="AE40" i="19"/>
  <c r="AG40" i="19"/>
  <c r="AI40" i="19"/>
  <c r="AK40" i="19"/>
  <c r="AM40" i="19"/>
  <c r="AO40" i="19"/>
  <c r="AQ40" i="19"/>
  <c r="AS40" i="19"/>
  <c r="AU40" i="19"/>
  <c r="AW40" i="19"/>
  <c r="AY40" i="19"/>
  <c r="BA40" i="19"/>
  <c r="BC40" i="19"/>
  <c r="BE40" i="19"/>
  <c r="BG40" i="19"/>
  <c r="BI40" i="19"/>
  <c r="BK40" i="19"/>
  <c r="BM40" i="19"/>
  <c r="BO40" i="19"/>
  <c r="BQ40" i="19"/>
  <c r="BS40" i="19"/>
  <c r="BU40" i="19"/>
  <c r="BW40" i="19"/>
  <c r="BY40" i="19"/>
  <c r="CA40" i="19"/>
  <c r="CC40" i="19"/>
  <c r="CE40" i="19"/>
  <c r="CG40" i="19"/>
  <c r="C41" i="19"/>
  <c r="BO41" i="19"/>
  <c r="BQ41" i="19"/>
  <c r="BS41" i="19"/>
  <c r="BU41" i="19"/>
  <c r="BW41" i="19"/>
  <c r="BY41" i="19"/>
  <c r="CA41" i="19"/>
  <c r="CC41" i="19"/>
  <c r="CE41" i="19"/>
  <c r="CG41" i="19"/>
  <c r="C42" i="19"/>
  <c r="C43" i="19"/>
  <c r="C44" i="19"/>
  <c r="C45" i="19"/>
  <c r="C52" i="20"/>
  <c r="E52" i="20"/>
  <c r="G52" i="20"/>
  <c r="I52" i="20"/>
  <c r="K52" i="20"/>
  <c r="M52" i="20"/>
  <c r="O52" i="20"/>
  <c r="Q52" i="20"/>
  <c r="S52" i="20"/>
  <c r="U52" i="20"/>
  <c r="W52" i="20"/>
  <c r="Y52" i="20"/>
  <c r="AA52" i="20"/>
  <c r="AC52" i="20"/>
  <c r="AE52" i="20"/>
  <c r="AG52" i="20"/>
  <c r="AI52" i="20"/>
  <c r="AK52" i="20"/>
  <c r="AM52" i="20"/>
  <c r="AO52" i="20"/>
  <c r="AQ52" i="20"/>
  <c r="AS52" i="20"/>
  <c r="AU52" i="20"/>
  <c r="AW52" i="20"/>
  <c r="AY52" i="20"/>
  <c r="BA52" i="20"/>
  <c r="BC52" i="20"/>
  <c r="BE52" i="20"/>
  <c r="BG52" i="20"/>
  <c r="BI52" i="20"/>
  <c r="BK52" i="20"/>
  <c r="BM52" i="20"/>
  <c r="C53" i="20"/>
  <c r="E53" i="20"/>
  <c r="G53" i="20"/>
  <c r="I53" i="20"/>
  <c r="K53" i="20"/>
  <c r="M53" i="20"/>
  <c r="O53" i="20"/>
  <c r="Q53" i="20"/>
  <c r="S53" i="20"/>
  <c r="U53" i="20"/>
  <c r="W53" i="20"/>
  <c r="Y53" i="20"/>
  <c r="AA53" i="20"/>
  <c r="AC53" i="20"/>
  <c r="AE53" i="20"/>
  <c r="AG53" i="20"/>
  <c r="AI53" i="20"/>
  <c r="AK53" i="20"/>
  <c r="AM53" i="20"/>
  <c r="AO53" i="20"/>
  <c r="AQ53" i="20"/>
  <c r="AS53" i="20"/>
  <c r="AU53" i="20"/>
  <c r="AW53" i="20"/>
  <c r="AY53" i="20"/>
  <c r="BA53" i="20"/>
  <c r="BC53" i="20"/>
  <c r="BE53" i="20"/>
  <c r="BG53" i="20"/>
  <c r="BI53" i="20"/>
  <c r="BK53" i="20"/>
  <c r="BM53" i="20"/>
  <c r="BO53" i="20"/>
  <c r="BQ53" i="20"/>
  <c r="BS53" i="20"/>
  <c r="BU53" i="20"/>
  <c r="BW53" i="20"/>
  <c r="BY53" i="20"/>
  <c r="CA53" i="20"/>
  <c r="CC53" i="20"/>
  <c r="CE53" i="20"/>
  <c r="CG53" i="20"/>
  <c r="C54" i="20"/>
  <c r="E54" i="20"/>
  <c r="G54" i="20"/>
  <c r="I54" i="20"/>
  <c r="K54" i="20"/>
  <c r="M54" i="20"/>
  <c r="O54" i="20"/>
  <c r="Q54" i="20"/>
  <c r="S54" i="20"/>
  <c r="U54" i="20"/>
  <c r="W54" i="20"/>
  <c r="Y54" i="20"/>
  <c r="AA54" i="20"/>
  <c r="AC54" i="20"/>
  <c r="AE54" i="20"/>
  <c r="AG54" i="20"/>
  <c r="AI54" i="20"/>
  <c r="AK54" i="20"/>
  <c r="AM54" i="20"/>
  <c r="AO54" i="20"/>
  <c r="AQ54" i="20"/>
  <c r="AS54" i="20"/>
  <c r="AU54" i="20"/>
  <c r="AW54" i="20"/>
  <c r="AY54" i="20"/>
  <c r="BA54" i="20"/>
  <c r="BC54" i="20"/>
  <c r="BE54" i="20"/>
  <c r="BG54" i="20"/>
  <c r="BI54" i="20"/>
  <c r="BK54" i="20"/>
  <c r="BM54" i="20"/>
  <c r="BO54" i="20"/>
  <c r="BQ54" i="20"/>
  <c r="BS54" i="20"/>
  <c r="BU54" i="20"/>
  <c r="BW54" i="20"/>
  <c r="BY54" i="20"/>
  <c r="CA54" i="20"/>
  <c r="CC54" i="20"/>
  <c r="CE54" i="20"/>
  <c r="CG54" i="20"/>
  <c r="C55" i="20"/>
  <c r="E55" i="20"/>
  <c r="G55" i="20"/>
  <c r="I55" i="20"/>
  <c r="K55" i="20"/>
  <c r="M55" i="20"/>
  <c r="O55" i="20"/>
  <c r="Q55" i="20"/>
  <c r="S55" i="20"/>
  <c r="U55" i="20"/>
  <c r="W55" i="20"/>
  <c r="Y55" i="20"/>
  <c r="AA55" i="20"/>
  <c r="AC55" i="20"/>
  <c r="AE55" i="20"/>
  <c r="AG55" i="20"/>
  <c r="AI55" i="20"/>
  <c r="AK55" i="20"/>
  <c r="AM55" i="20"/>
  <c r="AO55" i="20"/>
  <c r="AQ55" i="20"/>
  <c r="AS55" i="20"/>
  <c r="AU55" i="20"/>
  <c r="AW55" i="20"/>
  <c r="AY55" i="20"/>
  <c r="BA55" i="20"/>
  <c r="BC55" i="20"/>
  <c r="BE55" i="20"/>
  <c r="BG55" i="20"/>
  <c r="BI55" i="20"/>
  <c r="BK55" i="20"/>
  <c r="BM55" i="20"/>
  <c r="BO55" i="20"/>
  <c r="BQ55" i="20"/>
  <c r="BS55" i="20"/>
  <c r="BU55" i="20"/>
  <c r="BW55" i="20"/>
  <c r="BY55" i="20"/>
  <c r="CA55" i="20"/>
  <c r="CC55" i="20"/>
  <c r="CE55" i="20"/>
  <c r="CG55" i="20"/>
  <c r="C56" i="20"/>
  <c r="E56" i="20"/>
  <c r="G56" i="20"/>
  <c r="I56" i="20"/>
  <c r="K56" i="20"/>
  <c r="M56" i="20"/>
  <c r="O56" i="20"/>
  <c r="Q56" i="20"/>
  <c r="S56" i="20"/>
  <c r="U56" i="20"/>
  <c r="W56" i="20"/>
  <c r="Y56" i="20"/>
  <c r="AA56" i="20"/>
  <c r="AC56" i="20"/>
  <c r="AE56" i="20"/>
  <c r="AG56" i="20"/>
  <c r="AI56" i="20"/>
  <c r="AK56" i="20"/>
  <c r="AM56" i="20"/>
  <c r="AO56" i="20"/>
  <c r="AQ56" i="20"/>
  <c r="AS56" i="20"/>
  <c r="AU56" i="20"/>
  <c r="AW56" i="20"/>
  <c r="AY56" i="20"/>
  <c r="BA56" i="20"/>
  <c r="BC56" i="20"/>
  <c r="BE56" i="20"/>
  <c r="BG56" i="20"/>
  <c r="BI56" i="20"/>
  <c r="BK56" i="20"/>
  <c r="BM56" i="20"/>
  <c r="BO56" i="20"/>
  <c r="BQ56" i="20"/>
  <c r="BS56" i="20"/>
  <c r="BU56" i="20"/>
  <c r="BW56" i="20"/>
  <c r="BY56" i="20"/>
  <c r="CA56" i="20"/>
  <c r="CC56" i="20"/>
  <c r="CE56" i="20"/>
  <c r="CG56" i="20"/>
  <c r="C57" i="20"/>
  <c r="BO57" i="20"/>
  <c r="BQ57" i="20"/>
  <c r="BS57" i="20"/>
  <c r="BU57" i="20"/>
  <c r="BW57" i="20"/>
  <c r="BY57" i="20"/>
  <c r="CA57" i="20"/>
  <c r="CC57" i="20"/>
  <c r="CE57" i="20"/>
  <c r="CG57" i="20"/>
  <c r="C58" i="20"/>
  <c r="G44" i="19" l="1"/>
  <c r="AM44" i="19"/>
  <c r="AU44" i="19"/>
  <c r="C35" i="19"/>
  <c r="BC44" i="19" s="1"/>
  <c r="O42" i="19"/>
  <c r="I41" i="19"/>
  <c r="AG41" i="19"/>
  <c r="BE41" i="19"/>
  <c r="M42" i="19"/>
  <c r="U42" i="19"/>
  <c r="AK42" i="19"/>
  <c r="BI42" i="19"/>
  <c r="E43" i="19"/>
  <c r="U43" i="19"/>
  <c r="AS43" i="19"/>
  <c r="BA43" i="19"/>
  <c r="E44" i="19"/>
  <c r="AC44" i="19"/>
  <c r="AK44" i="19"/>
  <c r="BA44" i="19"/>
  <c r="M45" i="19"/>
  <c r="U45" i="19"/>
  <c r="AK45" i="19"/>
  <c r="BA45" i="19"/>
  <c r="BI45" i="19"/>
  <c r="BE42" i="19"/>
  <c r="Q43" i="19"/>
  <c r="Y43" i="19"/>
  <c r="AO43" i="19"/>
  <c r="BE43" i="19"/>
  <c r="I44" i="19"/>
  <c r="AG44" i="19"/>
  <c r="AO44" i="19"/>
  <c r="BM44" i="19"/>
  <c r="Y45" i="19"/>
  <c r="AO45" i="19"/>
  <c r="BE45" i="19"/>
  <c r="O41" i="19"/>
  <c r="AE41" i="19"/>
  <c r="AM41" i="19"/>
  <c r="BC41" i="19"/>
  <c r="BK41" i="19"/>
  <c r="K42" i="19"/>
  <c r="S42" i="19"/>
  <c r="AI42" i="19"/>
  <c r="AQ42" i="19"/>
  <c r="BG42" i="19"/>
  <c r="AI44" i="19"/>
  <c r="BG44" i="19"/>
  <c r="K45" i="19"/>
  <c r="S45" i="19"/>
  <c r="AA45" i="19"/>
  <c r="AI45" i="19"/>
  <c r="AQ45" i="19"/>
  <c r="AY45" i="19"/>
  <c r="BG45" i="19"/>
  <c r="K41" i="19"/>
  <c r="S41" i="19"/>
  <c r="AA41" i="19"/>
  <c r="AI41" i="19"/>
  <c r="AQ41" i="19"/>
  <c r="AY41" i="19"/>
  <c r="BG41" i="19"/>
  <c r="G43" i="19"/>
  <c r="O43" i="19"/>
  <c r="W43" i="19"/>
  <c r="AE43" i="19"/>
  <c r="AM43" i="19"/>
  <c r="AU43" i="19"/>
  <c r="BC43" i="19"/>
  <c r="BK43" i="19"/>
  <c r="G45" i="19"/>
  <c r="O45" i="19"/>
  <c r="W45" i="19"/>
  <c r="AE45" i="19"/>
  <c r="AM45" i="19"/>
  <c r="AU45" i="19"/>
  <c r="BC45" i="19"/>
  <c r="BK45" i="19"/>
  <c r="E41" i="19"/>
  <c r="M41" i="19"/>
  <c r="U41" i="19"/>
  <c r="AC41" i="19"/>
  <c r="AK41" i="19"/>
  <c r="AS41" i="19"/>
  <c r="BI41" i="19"/>
  <c r="I42" i="19"/>
  <c r="Q42" i="19"/>
  <c r="Y42" i="19"/>
  <c r="AG42" i="19"/>
  <c r="AO42" i="19"/>
  <c r="AW42" i="19"/>
  <c r="BM42" i="19"/>
  <c r="I43" i="19"/>
  <c r="AG43" i="19"/>
  <c r="AW43" i="19"/>
  <c r="BM43" i="19"/>
  <c r="Q44" i="19"/>
  <c r="Y44" i="19"/>
  <c r="AW44" i="19"/>
  <c r="I45" i="19"/>
  <c r="Q45" i="19"/>
  <c r="AG45" i="19"/>
  <c r="AW45" i="19"/>
  <c r="BM45" i="19"/>
  <c r="S43" i="19"/>
  <c r="AI43" i="19"/>
  <c r="AQ43" i="19"/>
  <c r="BG43" i="19"/>
  <c r="K44" i="19"/>
  <c r="S44" i="19"/>
  <c r="AA44" i="19"/>
  <c r="AQ44" i="19"/>
  <c r="AY44" i="19"/>
  <c r="BA41" i="19"/>
  <c r="BE44" i="19"/>
  <c r="W41" i="19"/>
  <c r="AU41" i="19"/>
  <c r="AA42" i="19"/>
  <c r="AY42" i="19"/>
  <c r="K43" i="19"/>
  <c r="AA43" i="19"/>
  <c r="AY43" i="19"/>
  <c r="H24" i="35"/>
  <c r="G24" i="35"/>
  <c r="F24" i="35"/>
  <c r="E24" i="35"/>
  <c r="D24" i="35"/>
  <c r="H23" i="35"/>
  <c r="G23" i="35"/>
  <c r="F23" i="35"/>
  <c r="E23" i="35"/>
  <c r="D23" i="35"/>
  <c r="H22" i="35"/>
  <c r="G22" i="35"/>
  <c r="F22" i="35"/>
  <c r="E22" i="35"/>
  <c r="D22" i="35"/>
  <c r="H21" i="35"/>
  <c r="G21" i="35"/>
  <c r="F21" i="35"/>
  <c r="E21" i="35"/>
  <c r="D21" i="35"/>
  <c r="H20" i="35"/>
  <c r="G20" i="35"/>
  <c r="F20" i="35"/>
  <c r="E20" i="35"/>
  <c r="D20" i="35"/>
  <c r="H19" i="35"/>
  <c r="G19" i="35"/>
  <c r="F19" i="35"/>
  <c r="E19" i="35"/>
  <c r="D19" i="35"/>
  <c r="H18" i="35"/>
  <c r="G18" i="35"/>
  <c r="F18" i="35"/>
  <c r="E18" i="35"/>
  <c r="D18" i="35"/>
  <c r="H17" i="35"/>
  <c r="G17" i="35"/>
  <c r="F17" i="35"/>
  <c r="E17" i="35"/>
  <c r="D17" i="35"/>
  <c r="H16" i="35"/>
  <c r="G16" i="35"/>
  <c r="F16" i="35"/>
  <c r="E16" i="35"/>
  <c r="D16" i="35"/>
  <c r="H15" i="35"/>
  <c r="G15" i="35"/>
  <c r="F15" i="35"/>
  <c r="E15" i="35"/>
  <c r="D15" i="35"/>
  <c r="C138" i="34"/>
  <c r="C137" i="34"/>
  <c r="C136" i="34"/>
  <c r="C135" i="34"/>
  <c r="CG134" i="34"/>
  <c r="CE134" i="34"/>
  <c r="CC134" i="34"/>
  <c r="CA134" i="34"/>
  <c r="BY134" i="34"/>
  <c r="BW134" i="34"/>
  <c r="BU134" i="34"/>
  <c r="BS134" i="34"/>
  <c r="BQ134" i="34"/>
  <c r="BO134" i="34"/>
  <c r="C134" i="34"/>
  <c r="CG133" i="34"/>
  <c r="CE133" i="34"/>
  <c r="CC133" i="34"/>
  <c r="CA133" i="34"/>
  <c r="BY133" i="34"/>
  <c r="BW133" i="34"/>
  <c r="BU133" i="34"/>
  <c r="BS133" i="34"/>
  <c r="BQ133" i="34"/>
  <c r="BO133" i="34"/>
  <c r="BM133" i="34"/>
  <c r="BK133" i="34"/>
  <c r="BI133" i="34"/>
  <c r="BG133" i="34"/>
  <c r="BE133" i="34"/>
  <c r="BC133" i="34"/>
  <c r="BA133" i="34"/>
  <c r="AY133" i="34"/>
  <c r="AW133" i="34"/>
  <c r="AU133" i="34"/>
  <c r="AS133" i="34"/>
  <c r="AQ133" i="34"/>
  <c r="AO133" i="34"/>
  <c r="AM133" i="34"/>
  <c r="AK133" i="34"/>
  <c r="AI133" i="34"/>
  <c r="AG133" i="34"/>
  <c r="AE133" i="34"/>
  <c r="AC133" i="34"/>
  <c r="AA133" i="34"/>
  <c r="Y133" i="34"/>
  <c r="W133" i="34"/>
  <c r="U133" i="34"/>
  <c r="S133" i="34"/>
  <c r="Q133" i="34"/>
  <c r="O133" i="34"/>
  <c r="M133" i="34"/>
  <c r="K133" i="34"/>
  <c r="I133" i="34"/>
  <c r="G133" i="34"/>
  <c r="E133" i="34"/>
  <c r="C133" i="34"/>
  <c r="CG132" i="34"/>
  <c r="CE132" i="34"/>
  <c r="CC132" i="34"/>
  <c r="CA132" i="34"/>
  <c r="BY132" i="34"/>
  <c r="BW132" i="34"/>
  <c r="BU132" i="34"/>
  <c r="BS132" i="34"/>
  <c r="BQ132" i="34"/>
  <c r="BO132" i="34"/>
  <c r="BM132" i="34"/>
  <c r="BK132" i="34"/>
  <c r="BI132" i="34"/>
  <c r="BG132" i="34"/>
  <c r="BE132" i="34"/>
  <c r="BC132" i="34"/>
  <c r="BA132" i="34"/>
  <c r="AY132" i="34"/>
  <c r="AW132" i="34"/>
  <c r="AU132" i="34"/>
  <c r="AS132" i="34"/>
  <c r="AQ132" i="34"/>
  <c r="AO132" i="34"/>
  <c r="AM132" i="34"/>
  <c r="AK132" i="34"/>
  <c r="AI132" i="34"/>
  <c r="AG132" i="34"/>
  <c r="AE132" i="34"/>
  <c r="AC132" i="34"/>
  <c r="AA132" i="34"/>
  <c r="Y132" i="34"/>
  <c r="W132" i="34"/>
  <c r="U132" i="34"/>
  <c r="S132" i="34"/>
  <c r="Q132" i="34"/>
  <c r="O132" i="34"/>
  <c r="M132" i="34"/>
  <c r="K132" i="34"/>
  <c r="I132" i="34"/>
  <c r="G132" i="34"/>
  <c r="E132" i="34"/>
  <c r="C132" i="34"/>
  <c r="CG131" i="34"/>
  <c r="CE131" i="34"/>
  <c r="CC131" i="34"/>
  <c r="CA131" i="34"/>
  <c r="BY131" i="34"/>
  <c r="BW131" i="34"/>
  <c r="BU131" i="34"/>
  <c r="BS131" i="34"/>
  <c r="BQ131" i="34"/>
  <c r="BO131" i="34"/>
  <c r="BM131" i="34"/>
  <c r="BK131" i="34"/>
  <c r="BI131" i="34"/>
  <c r="BG131" i="34"/>
  <c r="BE131" i="34"/>
  <c r="BC131" i="34"/>
  <c r="BA131" i="34"/>
  <c r="AY131" i="34"/>
  <c r="AW131" i="34"/>
  <c r="AU131" i="34"/>
  <c r="AS131" i="34"/>
  <c r="AQ131" i="34"/>
  <c r="AO131" i="34"/>
  <c r="AM131" i="34"/>
  <c r="AK131" i="34"/>
  <c r="AI131" i="34"/>
  <c r="AG131" i="34"/>
  <c r="AE131" i="34"/>
  <c r="AC131" i="34"/>
  <c r="AA131" i="34"/>
  <c r="Y131" i="34"/>
  <c r="W131" i="34"/>
  <c r="U131" i="34"/>
  <c r="S131" i="34"/>
  <c r="Q131" i="34"/>
  <c r="O131" i="34"/>
  <c r="M131" i="34"/>
  <c r="K131" i="34"/>
  <c r="I131" i="34"/>
  <c r="G131" i="34"/>
  <c r="E131" i="34"/>
  <c r="C131" i="34"/>
  <c r="CG130" i="34"/>
  <c r="CE130" i="34"/>
  <c r="CC130" i="34"/>
  <c r="CA130" i="34"/>
  <c r="BY130" i="34"/>
  <c r="BW130" i="34"/>
  <c r="BU130" i="34"/>
  <c r="BS130" i="34"/>
  <c r="BQ130" i="34"/>
  <c r="BO130" i="34"/>
  <c r="BM130" i="34"/>
  <c r="BK130" i="34"/>
  <c r="BI130" i="34"/>
  <c r="BG130" i="34"/>
  <c r="BE130" i="34"/>
  <c r="BC130" i="34"/>
  <c r="BA130" i="34"/>
  <c r="AY130" i="34"/>
  <c r="AW130" i="34"/>
  <c r="AU130" i="34"/>
  <c r="AS130" i="34"/>
  <c r="AQ130" i="34"/>
  <c r="AO130" i="34"/>
  <c r="AM130" i="34"/>
  <c r="AK130" i="34"/>
  <c r="AI130" i="34"/>
  <c r="AG130" i="34"/>
  <c r="AE130" i="34"/>
  <c r="AC130" i="34"/>
  <c r="AA130" i="34"/>
  <c r="Y130" i="34"/>
  <c r="W130" i="34"/>
  <c r="U130" i="34"/>
  <c r="S130" i="34"/>
  <c r="Q130" i="34"/>
  <c r="O130" i="34"/>
  <c r="M130" i="34"/>
  <c r="K130" i="34"/>
  <c r="I130" i="34"/>
  <c r="G130" i="34"/>
  <c r="E130" i="34"/>
  <c r="C130" i="34"/>
  <c r="BM129" i="34"/>
  <c r="BK129" i="34"/>
  <c r="BI129" i="34"/>
  <c r="BG129" i="34"/>
  <c r="BE129" i="34"/>
  <c r="BC129" i="34"/>
  <c r="BA129" i="34"/>
  <c r="AY129" i="34"/>
  <c r="AW129" i="34"/>
  <c r="AU129" i="34"/>
  <c r="AS129" i="34"/>
  <c r="AQ129" i="34"/>
  <c r="AO129" i="34"/>
  <c r="AM129" i="34"/>
  <c r="AK129" i="34"/>
  <c r="AI129" i="34"/>
  <c r="AG129" i="34"/>
  <c r="AE129" i="34"/>
  <c r="AC129" i="34"/>
  <c r="AA129" i="34"/>
  <c r="Y129" i="34"/>
  <c r="W129" i="34"/>
  <c r="U129" i="34"/>
  <c r="S129" i="34"/>
  <c r="Q129" i="34"/>
  <c r="O129" i="34"/>
  <c r="M129" i="34"/>
  <c r="K129" i="34"/>
  <c r="I129" i="34"/>
  <c r="G129" i="34"/>
  <c r="E129" i="34"/>
  <c r="C129" i="34"/>
  <c r="BM124" i="34"/>
  <c r="BK124" i="34"/>
  <c r="BI124" i="34"/>
  <c r="BG124" i="34"/>
  <c r="BE124" i="34"/>
  <c r="BC124" i="34"/>
  <c r="BA124" i="34"/>
  <c r="AY124" i="34"/>
  <c r="AW124" i="34"/>
  <c r="AU124" i="34"/>
  <c r="AS124" i="34"/>
  <c r="AQ124" i="34"/>
  <c r="AO124" i="34"/>
  <c r="AM124" i="34"/>
  <c r="AK124" i="34"/>
  <c r="AI124" i="34"/>
  <c r="AG124" i="34"/>
  <c r="AE124" i="34"/>
  <c r="AC124" i="34"/>
  <c r="AA124" i="34"/>
  <c r="Y124" i="34"/>
  <c r="W124" i="34"/>
  <c r="U124" i="34"/>
  <c r="S124" i="34"/>
  <c r="Q124" i="34"/>
  <c r="O124" i="34"/>
  <c r="M124" i="34"/>
  <c r="K124" i="34"/>
  <c r="I124" i="34"/>
  <c r="G124" i="34"/>
  <c r="E124" i="34"/>
  <c r="H24" i="33"/>
  <c r="G24" i="33"/>
  <c r="F24" i="33"/>
  <c r="E24" i="33"/>
  <c r="D24" i="33"/>
  <c r="H23" i="33"/>
  <c r="G23" i="33"/>
  <c r="F23" i="33"/>
  <c r="E23" i="33"/>
  <c r="D23" i="33"/>
  <c r="H22" i="33"/>
  <c r="G22" i="33"/>
  <c r="F22" i="33"/>
  <c r="E22" i="33"/>
  <c r="D22" i="33"/>
  <c r="H21" i="33"/>
  <c r="G21" i="33"/>
  <c r="F21" i="33"/>
  <c r="E21" i="33"/>
  <c r="D21" i="33"/>
  <c r="H20" i="33"/>
  <c r="G20" i="33"/>
  <c r="F20" i="33"/>
  <c r="E20" i="33"/>
  <c r="D20" i="33"/>
  <c r="H19" i="33"/>
  <c r="G19" i="33"/>
  <c r="F19" i="33"/>
  <c r="E19" i="33"/>
  <c r="D19" i="33"/>
  <c r="H18" i="33"/>
  <c r="G18" i="33"/>
  <c r="F18" i="33"/>
  <c r="E18" i="33"/>
  <c r="D18" i="33"/>
  <c r="H17" i="33"/>
  <c r="G17" i="33"/>
  <c r="F17" i="33"/>
  <c r="E17" i="33"/>
  <c r="D17" i="33"/>
  <c r="H16" i="33"/>
  <c r="G16" i="33"/>
  <c r="F16" i="33"/>
  <c r="E16" i="33"/>
  <c r="D16" i="33"/>
  <c r="H15" i="33"/>
  <c r="G15" i="33"/>
  <c r="F15" i="33"/>
  <c r="E15" i="33"/>
  <c r="D15" i="33"/>
  <c r="H24" i="31"/>
  <c r="G24" i="31"/>
  <c r="F24" i="31"/>
  <c r="E24" i="31"/>
  <c r="D24" i="31"/>
  <c r="H23" i="31"/>
  <c r="G23" i="31"/>
  <c r="F23" i="31"/>
  <c r="E23" i="31"/>
  <c r="D23" i="31"/>
  <c r="H22" i="31"/>
  <c r="G22" i="31"/>
  <c r="F22" i="31"/>
  <c r="E22" i="31"/>
  <c r="D22" i="31"/>
  <c r="H21" i="31"/>
  <c r="G21" i="31"/>
  <c r="F21" i="31"/>
  <c r="E21" i="31"/>
  <c r="D21" i="31"/>
  <c r="H20" i="31"/>
  <c r="G20" i="31"/>
  <c r="F20" i="31"/>
  <c r="E20" i="31"/>
  <c r="D20" i="31"/>
  <c r="H19" i="31"/>
  <c r="G19" i="31"/>
  <c r="F19" i="31"/>
  <c r="E19" i="31"/>
  <c r="D19" i="31"/>
  <c r="H18" i="31"/>
  <c r="G18" i="31"/>
  <c r="F18" i="31"/>
  <c r="E18" i="31"/>
  <c r="D18" i="31"/>
  <c r="H17" i="31"/>
  <c r="G17" i="31"/>
  <c r="F17" i="31"/>
  <c r="E17" i="31"/>
  <c r="D17" i="31"/>
  <c r="H16" i="31"/>
  <c r="G16" i="31"/>
  <c r="F16" i="31"/>
  <c r="E16" i="31"/>
  <c r="D16" i="31"/>
  <c r="H15" i="31"/>
  <c r="G15" i="31"/>
  <c r="F15" i="31"/>
  <c r="E15" i="31"/>
  <c r="D15" i="31"/>
  <c r="H24" i="30"/>
  <c r="G24" i="30"/>
  <c r="F24" i="30"/>
  <c r="E24" i="30"/>
  <c r="D24" i="30"/>
  <c r="H23" i="30"/>
  <c r="G23" i="30"/>
  <c r="F23" i="30"/>
  <c r="E23" i="30"/>
  <c r="D23" i="30"/>
  <c r="H22" i="30"/>
  <c r="G22" i="30"/>
  <c r="F22" i="30"/>
  <c r="E22" i="30"/>
  <c r="D22" i="30"/>
  <c r="H21" i="30"/>
  <c r="G21" i="30"/>
  <c r="F21" i="30"/>
  <c r="E21" i="30"/>
  <c r="D21" i="30"/>
  <c r="H20" i="30"/>
  <c r="G20" i="30"/>
  <c r="F20" i="30"/>
  <c r="E20" i="30"/>
  <c r="D20" i="30"/>
  <c r="H19" i="30"/>
  <c r="G19" i="30"/>
  <c r="F19" i="30"/>
  <c r="E19" i="30"/>
  <c r="D19" i="30"/>
  <c r="H18" i="30"/>
  <c r="G18" i="30"/>
  <c r="F18" i="30"/>
  <c r="E18" i="30"/>
  <c r="D18" i="30"/>
  <c r="H17" i="30"/>
  <c r="G17" i="30"/>
  <c r="F17" i="30"/>
  <c r="E17" i="30"/>
  <c r="D17" i="30"/>
  <c r="H16" i="30"/>
  <c r="G16" i="30"/>
  <c r="F16" i="30"/>
  <c r="E16" i="30"/>
  <c r="D16" i="30"/>
  <c r="H15" i="30"/>
  <c r="G15" i="30"/>
  <c r="F15" i="30"/>
  <c r="E15" i="30"/>
  <c r="D15" i="30"/>
  <c r="H24" i="29"/>
  <c r="G24" i="29"/>
  <c r="F24" i="29"/>
  <c r="E24" i="29"/>
  <c r="J24" i="29" s="1"/>
  <c r="D24" i="29"/>
  <c r="H23" i="29"/>
  <c r="G23" i="29"/>
  <c r="F23" i="29"/>
  <c r="E23" i="29"/>
  <c r="D23" i="29"/>
  <c r="H22" i="29"/>
  <c r="G22" i="29"/>
  <c r="F22" i="29"/>
  <c r="E22" i="29"/>
  <c r="D22" i="29"/>
  <c r="H21" i="29"/>
  <c r="G21" i="29"/>
  <c r="F21" i="29"/>
  <c r="E21" i="29"/>
  <c r="D21" i="29"/>
  <c r="H20" i="29"/>
  <c r="G20" i="29"/>
  <c r="F20" i="29"/>
  <c r="E20" i="29"/>
  <c r="D20" i="29"/>
  <c r="H19" i="29"/>
  <c r="G19" i="29"/>
  <c r="F19" i="29"/>
  <c r="E19" i="29"/>
  <c r="D19" i="29"/>
  <c r="H18" i="29"/>
  <c r="G18" i="29"/>
  <c r="F18" i="29"/>
  <c r="E18" i="29"/>
  <c r="D18" i="29"/>
  <c r="H17" i="29"/>
  <c r="G17" i="29"/>
  <c r="F17" i="29"/>
  <c r="E17" i="29"/>
  <c r="D17" i="29"/>
  <c r="H16" i="29"/>
  <c r="G16" i="29"/>
  <c r="F16" i="29"/>
  <c r="E16" i="29"/>
  <c r="D16" i="29"/>
  <c r="H15" i="29"/>
  <c r="G15" i="29"/>
  <c r="F15" i="29"/>
  <c r="E15" i="29"/>
  <c r="D15" i="29"/>
  <c r="H24" i="28"/>
  <c r="G24" i="28"/>
  <c r="F24" i="28"/>
  <c r="E24" i="28"/>
  <c r="D24" i="28"/>
  <c r="H23" i="28"/>
  <c r="G23" i="28"/>
  <c r="F23" i="28"/>
  <c r="E23" i="28"/>
  <c r="D23" i="28"/>
  <c r="H22" i="28"/>
  <c r="G22" i="28"/>
  <c r="F22" i="28"/>
  <c r="E22" i="28"/>
  <c r="D22" i="28"/>
  <c r="H21" i="28"/>
  <c r="G21" i="28"/>
  <c r="F21" i="28"/>
  <c r="E21" i="28"/>
  <c r="D21" i="28"/>
  <c r="H20" i="28"/>
  <c r="G20" i="28"/>
  <c r="F20" i="28"/>
  <c r="E20" i="28"/>
  <c r="D20" i="28"/>
  <c r="H19" i="28"/>
  <c r="G19" i="28"/>
  <c r="F19" i="28"/>
  <c r="E19" i="28"/>
  <c r="D19" i="28"/>
  <c r="H18" i="28"/>
  <c r="G18" i="28"/>
  <c r="F18" i="28"/>
  <c r="E18" i="28"/>
  <c r="D18" i="28"/>
  <c r="H17" i="28"/>
  <c r="G17" i="28"/>
  <c r="F17" i="28"/>
  <c r="E17" i="28"/>
  <c r="D17" i="28"/>
  <c r="H16" i="28"/>
  <c r="G16" i="28"/>
  <c r="F16" i="28"/>
  <c r="E16" i="28"/>
  <c r="D16" i="28"/>
  <c r="H15" i="28"/>
  <c r="G15" i="28"/>
  <c r="F15" i="28"/>
  <c r="E15" i="28"/>
  <c r="D15" i="28"/>
  <c r="H24" i="27"/>
  <c r="G24" i="27"/>
  <c r="F24" i="27"/>
  <c r="E24" i="27"/>
  <c r="D24" i="27"/>
  <c r="H23" i="27"/>
  <c r="G23" i="27"/>
  <c r="F23" i="27"/>
  <c r="E23" i="27"/>
  <c r="D23" i="27"/>
  <c r="H22" i="27"/>
  <c r="G22" i="27"/>
  <c r="F22" i="27"/>
  <c r="E22" i="27"/>
  <c r="D22" i="27"/>
  <c r="H21" i="27"/>
  <c r="G21" i="27"/>
  <c r="F21" i="27"/>
  <c r="E21" i="27"/>
  <c r="D21" i="27"/>
  <c r="H20" i="27"/>
  <c r="G20" i="27"/>
  <c r="F20" i="27"/>
  <c r="E20" i="27"/>
  <c r="D20" i="27"/>
  <c r="H19" i="27"/>
  <c r="G19" i="27"/>
  <c r="F19" i="27"/>
  <c r="E19" i="27"/>
  <c r="D19" i="27"/>
  <c r="H18" i="27"/>
  <c r="G18" i="27"/>
  <c r="F18" i="27"/>
  <c r="E18" i="27"/>
  <c r="D18" i="27"/>
  <c r="H17" i="27"/>
  <c r="G17" i="27"/>
  <c r="F17" i="27"/>
  <c r="E17" i="27"/>
  <c r="D17" i="27"/>
  <c r="H16" i="27"/>
  <c r="G16" i="27"/>
  <c r="F16" i="27"/>
  <c r="E16" i="27"/>
  <c r="D16" i="27"/>
  <c r="H15" i="27"/>
  <c r="G15" i="27"/>
  <c r="F15" i="27"/>
  <c r="E15" i="27"/>
  <c r="D15" i="27"/>
  <c r="J18" i="28" l="1"/>
  <c r="AM42" i="19"/>
  <c r="AC45" i="19"/>
  <c r="AS44" i="19"/>
  <c r="BI43" i="19"/>
  <c r="M43" i="19"/>
  <c r="AC42" i="19"/>
  <c r="AW41" i="19"/>
  <c r="G41" i="19"/>
  <c r="AU42" i="19"/>
  <c r="BK42" i="19"/>
  <c r="J20" i="27"/>
  <c r="AO41" i="19"/>
  <c r="G42" i="19"/>
  <c r="W44" i="19"/>
  <c r="O44" i="19"/>
  <c r="BC42" i="19"/>
  <c r="E45" i="19"/>
  <c r="U44" i="19"/>
  <c r="AK43" i="19"/>
  <c r="BA42" i="19"/>
  <c r="E42" i="19"/>
  <c r="Y41" i="19"/>
  <c r="W42" i="19"/>
  <c r="BK44" i="19"/>
  <c r="AE44" i="19"/>
  <c r="AS45" i="19"/>
  <c r="BI44" i="19"/>
  <c r="M44" i="19"/>
  <c r="AC43" i="19"/>
  <c r="AS42" i="19"/>
  <c r="BM41" i="19"/>
  <c r="Q41" i="19"/>
  <c r="AE42" i="19"/>
  <c r="J17" i="27"/>
  <c r="J24" i="27"/>
  <c r="J16" i="27"/>
  <c r="J21" i="27"/>
  <c r="J15" i="27"/>
  <c r="J18" i="27"/>
  <c r="J19" i="27"/>
  <c r="J22" i="27"/>
  <c r="J23" i="27"/>
  <c r="J16" i="28"/>
  <c r="J19" i="28"/>
  <c r="J15" i="28"/>
  <c r="J20" i="28"/>
  <c r="J21" i="28"/>
  <c r="J24" i="28"/>
  <c r="J23" i="28"/>
  <c r="J22" i="28"/>
  <c r="J17" i="28"/>
  <c r="J19" i="29"/>
  <c r="J20" i="29"/>
  <c r="J18" i="29"/>
  <c r="J22" i="29"/>
  <c r="J16" i="29"/>
  <c r="J15" i="29"/>
  <c r="J21" i="29"/>
  <c r="J17" i="29"/>
  <c r="J23" i="29"/>
  <c r="J17" i="30"/>
  <c r="J21" i="30"/>
  <c r="J22" i="30"/>
  <c r="J16" i="30"/>
  <c r="J20" i="30"/>
  <c r="J18" i="30"/>
  <c r="J15" i="30"/>
  <c r="J19" i="30"/>
  <c r="J23" i="30"/>
  <c r="J24" i="30"/>
  <c r="J15" i="31"/>
  <c r="J18" i="31"/>
  <c r="J19" i="31"/>
  <c r="J22" i="31"/>
  <c r="J23" i="31"/>
  <c r="J16" i="31"/>
  <c r="J17" i="31"/>
  <c r="J20" i="31"/>
  <c r="J21" i="31"/>
  <c r="J24" i="31"/>
  <c r="J17" i="33"/>
  <c r="J21" i="33"/>
  <c r="J18" i="33"/>
  <c r="J22" i="33"/>
  <c r="J15" i="33"/>
  <c r="J19" i="33"/>
  <c r="J23" i="33"/>
  <c r="J16" i="33"/>
  <c r="J20" i="33"/>
  <c r="J24" i="33"/>
  <c r="J24" i="35"/>
  <c r="J22" i="35"/>
  <c r="J23" i="35"/>
  <c r="J20" i="35"/>
  <c r="J21" i="35"/>
  <c r="J15" i="35"/>
  <c r="J18" i="35"/>
  <c r="J19" i="35"/>
  <c r="J16" i="35"/>
  <c r="J17" i="35"/>
  <c r="C128" i="34"/>
  <c r="G134" i="34" s="1"/>
  <c r="BK136" i="34" l="1"/>
  <c r="E137" i="34"/>
  <c r="AI135" i="34"/>
  <c r="AA138" i="34"/>
  <c r="Q136" i="34"/>
  <c r="O134" i="34"/>
  <c r="W137" i="34"/>
  <c r="M135" i="34"/>
  <c r="BE137" i="34"/>
  <c r="BI137" i="34"/>
  <c r="BC135" i="34"/>
  <c r="AC134" i="34"/>
  <c r="AC136" i="34"/>
  <c r="BM138" i="34"/>
  <c r="W138" i="34"/>
  <c r="I135" i="34"/>
  <c r="AQ136" i="34"/>
  <c r="BK137" i="34"/>
  <c r="O137" i="34"/>
  <c r="AE135" i="34"/>
  <c r="AO138" i="34"/>
  <c r="AS137" i="34"/>
  <c r="BM136" i="34"/>
  <c r="BI135" i="34"/>
  <c r="E135" i="34"/>
  <c r="M134" i="34"/>
  <c r="O138" i="34"/>
  <c r="AU136" i="34"/>
  <c r="AA135" i="34"/>
  <c r="BI138" i="34"/>
  <c r="AO137" i="34"/>
  <c r="U136" i="34"/>
  <c r="BM134" i="34"/>
  <c r="K136" i="34"/>
  <c r="AY138" i="34"/>
  <c r="BC137" i="34"/>
  <c r="AY136" i="34"/>
  <c r="AU134" i="34"/>
  <c r="AG138" i="34"/>
  <c r="AK137" i="34"/>
  <c r="AO136" i="34"/>
  <c r="AS135" i="34"/>
  <c r="BI134" i="34"/>
  <c r="W134" i="34"/>
  <c r="AQ137" i="34"/>
  <c r="O136" i="34"/>
  <c r="AY134" i="34"/>
  <c r="AC138" i="34"/>
  <c r="I137" i="34"/>
  <c r="BE135" i="34"/>
  <c r="AG134" i="34"/>
  <c r="G135" i="34"/>
  <c r="AI138" i="34"/>
  <c r="AU137" i="34"/>
  <c r="S136" i="34"/>
  <c r="AE134" i="34"/>
  <c r="Q138" i="34"/>
  <c r="M137" i="34"/>
  <c r="AG136" i="34"/>
  <c r="AK135" i="34"/>
  <c r="AK134" i="34"/>
  <c r="BC138" i="34"/>
  <c r="AI137" i="34"/>
  <c r="G136" i="34"/>
  <c r="AI134" i="34"/>
  <c r="U138" i="34"/>
  <c r="BI136" i="34"/>
  <c r="AO135" i="34"/>
  <c r="Y134" i="34"/>
  <c r="BC134" i="34"/>
  <c r="BG138" i="34"/>
  <c r="S138" i="34"/>
  <c r="AE137" i="34"/>
  <c r="AI136" i="34"/>
  <c r="O135" i="34"/>
  <c r="AW138" i="34"/>
  <c r="I138" i="34"/>
  <c r="AC137" i="34"/>
  <c r="AW136" i="34"/>
  <c r="I136" i="34"/>
  <c r="AC135" i="34"/>
  <c r="AS134" i="34"/>
  <c r="E134" i="34"/>
  <c r="AM138" i="34"/>
  <c r="AY137" i="34"/>
  <c r="K137" i="34"/>
  <c r="AE136" i="34"/>
  <c r="AQ135" i="34"/>
  <c r="BG134" i="34"/>
  <c r="S134" i="34"/>
  <c r="AK138" i="34"/>
  <c r="BM137" i="34"/>
  <c r="Y137" i="34"/>
  <c r="AK136" i="34"/>
  <c r="BM135" i="34"/>
  <c r="Y135" i="34"/>
  <c r="AO134" i="34"/>
  <c r="BG136" i="34"/>
  <c r="AM135" i="34"/>
  <c r="AU138" i="34"/>
  <c r="G138" i="34"/>
  <c r="S137" i="34"/>
  <c r="AM136" i="34"/>
  <c r="BG135" i="34"/>
  <c r="K135" i="34"/>
  <c r="AA134" i="34"/>
  <c r="BA138" i="34"/>
  <c r="E138" i="34"/>
  <c r="AG137" i="34"/>
  <c r="BA136" i="34"/>
  <c r="E136" i="34"/>
  <c r="AG135" i="34"/>
  <c r="BE134" i="34"/>
  <c r="I134" i="34"/>
  <c r="AU135" i="34"/>
  <c r="AM134" i="34"/>
  <c r="AQ138" i="34"/>
  <c r="K138" i="34"/>
  <c r="AM137" i="34"/>
  <c r="G137" i="34"/>
  <c r="BK135" i="34"/>
  <c r="BK134" i="34"/>
  <c r="BE138" i="34"/>
  <c r="Y138" i="34"/>
  <c r="BA137" i="34"/>
  <c r="U137" i="34"/>
  <c r="BE136" i="34"/>
  <c r="Y136" i="34"/>
  <c r="BA135" i="34"/>
  <c r="U135" i="34"/>
  <c r="BA134" i="34"/>
  <c r="U134" i="34"/>
  <c r="BK138" i="34"/>
  <c r="AE138" i="34"/>
  <c r="BG137" i="34"/>
  <c r="AA137" i="34"/>
  <c r="BC136" i="34"/>
  <c r="W136" i="34"/>
  <c r="AY135" i="34"/>
  <c r="S135" i="34"/>
  <c r="AQ134" i="34"/>
  <c r="K134" i="34"/>
  <c r="AS138" i="34"/>
  <c r="M138" i="34"/>
  <c r="AW137" i="34"/>
  <c r="Q137" i="34"/>
  <c r="AS136" i="34"/>
  <c r="M136" i="34"/>
  <c r="AW135" i="34"/>
  <c r="Q135" i="34"/>
  <c r="AW134" i="34"/>
  <c r="Q134" i="34"/>
  <c r="AA136" i="34"/>
  <c r="W135" i="34"/>
  <c r="H24" i="26" l="1"/>
  <c r="G24" i="26"/>
  <c r="F24" i="26"/>
  <c r="E24" i="26"/>
  <c r="D24" i="26"/>
  <c r="H23" i="26"/>
  <c r="G23" i="26"/>
  <c r="F23" i="26"/>
  <c r="E23" i="26"/>
  <c r="D23" i="26"/>
  <c r="H22" i="26"/>
  <c r="G22" i="26"/>
  <c r="F22" i="26"/>
  <c r="E22" i="26"/>
  <c r="D22" i="26"/>
  <c r="H21" i="26"/>
  <c r="G21" i="26"/>
  <c r="F21" i="26"/>
  <c r="E21" i="26"/>
  <c r="D21" i="26"/>
  <c r="H20" i="26"/>
  <c r="G20" i="26"/>
  <c r="F20" i="26"/>
  <c r="E20" i="26"/>
  <c r="D20" i="26"/>
  <c r="H19" i="26"/>
  <c r="G19" i="26"/>
  <c r="F19" i="26"/>
  <c r="E19" i="26"/>
  <c r="D19" i="26"/>
  <c r="H18" i="26"/>
  <c r="G18" i="26"/>
  <c r="F18" i="26"/>
  <c r="E18" i="26"/>
  <c r="D18" i="26"/>
  <c r="H17" i="26"/>
  <c r="G17" i="26"/>
  <c r="F17" i="26"/>
  <c r="E17" i="26"/>
  <c r="D17" i="26"/>
  <c r="H16" i="26"/>
  <c r="G16" i="26"/>
  <c r="F16" i="26"/>
  <c r="E16" i="26"/>
  <c r="D16" i="26"/>
  <c r="H15" i="26"/>
  <c r="G15" i="26"/>
  <c r="F15" i="26"/>
  <c r="E15" i="26"/>
  <c r="D15" i="26"/>
  <c r="H24" i="25"/>
  <c r="G24" i="25"/>
  <c r="F24" i="25"/>
  <c r="E24" i="25"/>
  <c r="D24" i="25"/>
  <c r="H23" i="25"/>
  <c r="G23" i="25"/>
  <c r="F23" i="25"/>
  <c r="E23" i="25"/>
  <c r="D23" i="25"/>
  <c r="H22" i="25"/>
  <c r="G22" i="25"/>
  <c r="F22" i="25"/>
  <c r="E22" i="25"/>
  <c r="D22" i="25"/>
  <c r="H21" i="25"/>
  <c r="G21" i="25"/>
  <c r="F21" i="25"/>
  <c r="E21" i="25"/>
  <c r="D21" i="25"/>
  <c r="H20" i="25"/>
  <c r="G20" i="25"/>
  <c r="F20" i="25"/>
  <c r="E20" i="25"/>
  <c r="D20" i="25"/>
  <c r="H19" i="25"/>
  <c r="G19" i="25"/>
  <c r="F19" i="25"/>
  <c r="E19" i="25"/>
  <c r="D19" i="25"/>
  <c r="H18" i="25"/>
  <c r="G18" i="25"/>
  <c r="F18" i="25"/>
  <c r="E18" i="25"/>
  <c r="D18" i="25"/>
  <c r="H17" i="25"/>
  <c r="G17" i="25"/>
  <c r="F17" i="25"/>
  <c r="E17" i="25"/>
  <c r="D17" i="25"/>
  <c r="H16" i="25"/>
  <c r="G16" i="25"/>
  <c r="F16" i="25"/>
  <c r="E16" i="25"/>
  <c r="D16" i="25"/>
  <c r="H15" i="25"/>
  <c r="G15" i="25"/>
  <c r="F15" i="25"/>
  <c r="E15" i="25"/>
  <c r="D15" i="25"/>
  <c r="C27" i="24"/>
  <c r="C26" i="24"/>
  <c r="C25" i="24"/>
  <c r="C24" i="24"/>
  <c r="CG23" i="24"/>
  <c r="CE23" i="24"/>
  <c r="CC23" i="24"/>
  <c r="CA23" i="24"/>
  <c r="BY23" i="24"/>
  <c r="BW23" i="24"/>
  <c r="BU23" i="24"/>
  <c r="BS23" i="24"/>
  <c r="BQ23" i="24"/>
  <c r="BO23" i="24"/>
  <c r="C23" i="24"/>
  <c r="CG22" i="24"/>
  <c r="CE22" i="24"/>
  <c r="CC22" i="24"/>
  <c r="CA22" i="24"/>
  <c r="BY22" i="24"/>
  <c r="BW22" i="24"/>
  <c r="BU22" i="24"/>
  <c r="BS22" i="24"/>
  <c r="BQ22" i="24"/>
  <c r="BO22" i="24"/>
  <c r="BM22" i="24"/>
  <c r="BK22" i="24"/>
  <c r="BI22" i="24"/>
  <c r="BG22" i="24"/>
  <c r="BE22" i="24"/>
  <c r="BC22" i="24"/>
  <c r="BA22" i="24"/>
  <c r="AY22" i="24"/>
  <c r="AW22" i="24"/>
  <c r="AU22" i="24"/>
  <c r="AS22" i="24"/>
  <c r="AQ22" i="24"/>
  <c r="AO22" i="24"/>
  <c r="AM22" i="24"/>
  <c r="AK22" i="24"/>
  <c r="AI22" i="24"/>
  <c r="AG22" i="24"/>
  <c r="AE22" i="24"/>
  <c r="AC22" i="24"/>
  <c r="AA22" i="24"/>
  <c r="Y22" i="24"/>
  <c r="W22" i="24"/>
  <c r="U22" i="24"/>
  <c r="S22" i="24"/>
  <c r="Q22" i="24"/>
  <c r="O22" i="24"/>
  <c r="M22" i="24"/>
  <c r="K22" i="24"/>
  <c r="I22" i="24"/>
  <c r="G22" i="24"/>
  <c r="E22" i="24"/>
  <c r="C22" i="24"/>
  <c r="CG21" i="24"/>
  <c r="CE21" i="24"/>
  <c r="CC21" i="24"/>
  <c r="CA21" i="24"/>
  <c r="BY21" i="24"/>
  <c r="BW21" i="24"/>
  <c r="BU21" i="24"/>
  <c r="BS21" i="24"/>
  <c r="BQ21" i="24"/>
  <c r="BO21" i="24"/>
  <c r="BM21" i="24"/>
  <c r="BK21" i="24"/>
  <c r="BI21" i="24"/>
  <c r="BG21" i="24"/>
  <c r="BE21" i="24"/>
  <c r="BC21" i="24"/>
  <c r="BA21" i="24"/>
  <c r="AY21" i="24"/>
  <c r="AW21" i="24"/>
  <c r="AU21" i="24"/>
  <c r="AS21" i="24"/>
  <c r="AQ21" i="24"/>
  <c r="AO21" i="24"/>
  <c r="AM21" i="24"/>
  <c r="AK21" i="24"/>
  <c r="AI21" i="24"/>
  <c r="AG21" i="24"/>
  <c r="AE21" i="24"/>
  <c r="AC21" i="24"/>
  <c r="AA21" i="24"/>
  <c r="Y21" i="24"/>
  <c r="W21" i="24"/>
  <c r="U21" i="24"/>
  <c r="S21" i="24"/>
  <c r="Q21" i="24"/>
  <c r="O21" i="24"/>
  <c r="M21" i="24"/>
  <c r="K21" i="24"/>
  <c r="I21" i="24"/>
  <c r="G21" i="24"/>
  <c r="E21" i="24"/>
  <c r="C21" i="24"/>
  <c r="CG20" i="24"/>
  <c r="CE20" i="24"/>
  <c r="CC20" i="24"/>
  <c r="CA20" i="24"/>
  <c r="BY20" i="24"/>
  <c r="BW20" i="24"/>
  <c r="BU20" i="24"/>
  <c r="BS20" i="24"/>
  <c r="BQ20" i="24"/>
  <c r="BO20" i="24"/>
  <c r="BM20" i="24"/>
  <c r="BK20" i="24"/>
  <c r="BI20" i="24"/>
  <c r="BG20" i="24"/>
  <c r="BE20" i="24"/>
  <c r="BC20" i="24"/>
  <c r="BA20" i="24"/>
  <c r="AY20" i="24"/>
  <c r="AW20" i="24"/>
  <c r="AU20" i="24"/>
  <c r="AS20" i="24"/>
  <c r="AQ20" i="24"/>
  <c r="AO20" i="24"/>
  <c r="AM20" i="24"/>
  <c r="AK20" i="24"/>
  <c r="AI20" i="24"/>
  <c r="AG20" i="24"/>
  <c r="AE20" i="24"/>
  <c r="AC20" i="24"/>
  <c r="AA20" i="24"/>
  <c r="Y20" i="24"/>
  <c r="W20" i="24"/>
  <c r="U20" i="24"/>
  <c r="S20" i="24"/>
  <c r="Q20" i="24"/>
  <c r="O20" i="24"/>
  <c r="M20" i="24"/>
  <c r="K20" i="24"/>
  <c r="I20" i="24"/>
  <c r="G20" i="24"/>
  <c r="E20" i="24"/>
  <c r="C20" i="24"/>
  <c r="CG19" i="24"/>
  <c r="CE19" i="24"/>
  <c r="CC19" i="24"/>
  <c r="CA19" i="24"/>
  <c r="BY19" i="24"/>
  <c r="BW19" i="24"/>
  <c r="BU19" i="24"/>
  <c r="BS19" i="24"/>
  <c r="BQ19" i="24"/>
  <c r="BO19" i="24"/>
  <c r="BM19" i="24"/>
  <c r="BK19" i="24"/>
  <c r="BI19" i="24"/>
  <c r="BG19" i="24"/>
  <c r="BE19" i="24"/>
  <c r="BC19" i="24"/>
  <c r="BA19" i="24"/>
  <c r="AY19" i="24"/>
  <c r="AW19" i="24"/>
  <c r="AU19" i="24"/>
  <c r="AS19" i="24"/>
  <c r="AQ19" i="24"/>
  <c r="AO19" i="24"/>
  <c r="AM19" i="24"/>
  <c r="AK19" i="24"/>
  <c r="AI19" i="24"/>
  <c r="AG19" i="24"/>
  <c r="AE19" i="24"/>
  <c r="AC19" i="24"/>
  <c r="AA19" i="24"/>
  <c r="Y19" i="24"/>
  <c r="W19" i="24"/>
  <c r="U19" i="24"/>
  <c r="S19" i="24"/>
  <c r="Q19" i="24"/>
  <c r="O19" i="24"/>
  <c r="M19" i="24"/>
  <c r="K19" i="24"/>
  <c r="I19" i="24"/>
  <c r="G19" i="24"/>
  <c r="E19" i="24"/>
  <c r="C19" i="24"/>
  <c r="BM18" i="24"/>
  <c r="BK18" i="24"/>
  <c r="BI18" i="24"/>
  <c r="BG18" i="24"/>
  <c r="BE18" i="24"/>
  <c r="BC18" i="24"/>
  <c r="BA18" i="24"/>
  <c r="AY18" i="24"/>
  <c r="AW18" i="24"/>
  <c r="AU18" i="24"/>
  <c r="AS18" i="24"/>
  <c r="AQ18" i="24"/>
  <c r="AO18" i="24"/>
  <c r="AM18" i="24"/>
  <c r="AK18" i="24"/>
  <c r="AI18" i="24"/>
  <c r="AG18" i="24"/>
  <c r="AE18" i="24"/>
  <c r="AC18" i="24"/>
  <c r="AA18" i="24"/>
  <c r="Y18" i="24"/>
  <c r="W18" i="24"/>
  <c r="U18" i="24"/>
  <c r="S18" i="24"/>
  <c r="Q18" i="24"/>
  <c r="O18" i="24"/>
  <c r="M18" i="24"/>
  <c r="K18" i="24"/>
  <c r="I18" i="24"/>
  <c r="G18" i="24"/>
  <c r="E18" i="24"/>
  <c r="C18" i="24"/>
  <c r="C29" i="23"/>
  <c r="C28" i="23"/>
  <c r="C27" i="23"/>
  <c r="C26" i="23"/>
  <c r="CG25" i="23"/>
  <c r="CE25" i="23"/>
  <c r="CC25" i="23"/>
  <c r="CA25" i="23"/>
  <c r="BY25" i="23"/>
  <c r="BW25" i="23"/>
  <c r="BU25" i="23"/>
  <c r="BS25" i="23"/>
  <c r="BQ25" i="23"/>
  <c r="BO25" i="23"/>
  <c r="C25" i="23"/>
  <c r="CG24" i="23"/>
  <c r="CE24" i="23"/>
  <c r="CC24" i="23"/>
  <c r="CA24" i="23"/>
  <c r="BY24" i="23"/>
  <c r="BW24" i="23"/>
  <c r="BU24" i="23"/>
  <c r="BS24" i="23"/>
  <c r="BQ24" i="23"/>
  <c r="BO24" i="23"/>
  <c r="BM24" i="23"/>
  <c r="BK24" i="23"/>
  <c r="BI24" i="23"/>
  <c r="BG24" i="23"/>
  <c r="BE24" i="23"/>
  <c r="BC24" i="23"/>
  <c r="BA24" i="23"/>
  <c r="AY24" i="23"/>
  <c r="AW24" i="23"/>
  <c r="AU24" i="23"/>
  <c r="AS24" i="23"/>
  <c r="AQ24" i="23"/>
  <c r="AO24" i="23"/>
  <c r="AM24" i="23"/>
  <c r="AK24" i="23"/>
  <c r="AI24" i="23"/>
  <c r="AG24" i="23"/>
  <c r="AE24" i="23"/>
  <c r="AC24" i="23"/>
  <c r="AA24" i="23"/>
  <c r="Y24" i="23"/>
  <c r="W24" i="23"/>
  <c r="U24" i="23"/>
  <c r="S24" i="23"/>
  <c r="Q24" i="23"/>
  <c r="O24" i="23"/>
  <c r="M24" i="23"/>
  <c r="K24" i="23"/>
  <c r="I24" i="23"/>
  <c r="G24" i="23"/>
  <c r="E24" i="23"/>
  <c r="C24" i="23"/>
  <c r="CG23" i="23"/>
  <c r="CE23" i="23"/>
  <c r="CC23" i="23"/>
  <c r="CA23" i="23"/>
  <c r="BY23" i="23"/>
  <c r="BW23" i="23"/>
  <c r="BU23" i="23"/>
  <c r="BS23" i="23"/>
  <c r="BQ23" i="23"/>
  <c r="BO23" i="23"/>
  <c r="BM23" i="23"/>
  <c r="BK23" i="23"/>
  <c r="BI23" i="23"/>
  <c r="BG23" i="23"/>
  <c r="BE23" i="23"/>
  <c r="BC23" i="23"/>
  <c r="BA23" i="23"/>
  <c r="AY23" i="23"/>
  <c r="AW23" i="23"/>
  <c r="AU23" i="23"/>
  <c r="AS23" i="23"/>
  <c r="AQ23" i="23"/>
  <c r="AO23" i="23"/>
  <c r="AM23" i="23"/>
  <c r="AK23" i="23"/>
  <c r="AI23" i="23"/>
  <c r="AG23" i="23"/>
  <c r="AE23" i="23"/>
  <c r="AC23" i="23"/>
  <c r="AA23" i="23"/>
  <c r="Y23" i="23"/>
  <c r="W23" i="23"/>
  <c r="U23" i="23"/>
  <c r="S23" i="23"/>
  <c r="Q23" i="23"/>
  <c r="O23" i="23"/>
  <c r="M23" i="23"/>
  <c r="K23" i="23"/>
  <c r="I23" i="23"/>
  <c r="G23" i="23"/>
  <c r="E23" i="23"/>
  <c r="C23" i="23"/>
  <c r="CG22" i="23"/>
  <c r="CE22" i="23"/>
  <c r="CC22" i="23"/>
  <c r="CA22" i="23"/>
  <c r="BY22" i="23"/>
  <c r="BW22" i="23"/>
  <c r="BU22" i="23"/>
  <c r="BS22" i="23"/>
  <c r="BQ22" i="23"/>
  <c r="BO22" i="23"/>
  <c r="BM22" i="23"/>
  <c r="BK22" i="23"/>
  <c r="BI22" i="23"/>
  <c r="BG22" i="23"/>
  <c r="BE22" i="23"/>
  <c r="BC22" i="23"/>
  <c r="BA22" i="23"/>
  <c r="AY22" i="23"/>
  <c r="AW22" i="23"/>
  <c r="AU22" i="23"/>
  <c r="AS22" i="23"/>
  <c r="AQ22" i="23"/>
  <c r="AO22" i="23"/>
  <c r="AM22" i="23"/>
  <c r="AK22" i="23"/>
  <c r="AI22" i="23"/>
  <c r="AG22" i="23"/>
  <c r="AE22" i="23"/>
  <c r="AC22" i="23"/>
  <c r="AA22" i="23"/>
  <c r="Y22" i="23"/>
  <c r="W22" i="23"/>
  <c r="U22" i="23"/>
  <c r="S22" i="23"/>
  <c r="Q22" i="23"/>
  <c r="O22" i="23"/>
  <c r="M22" i="23"/>
  <c r="K22" i="23"/>
  <c r="I22" i="23"/>
  <c r="G22" i="23"/>
  <c r="E22" i="23"/>
  <c r="C22" i="23"/>
  <c r="CG21" i="23"/>
  <c r="CE21" i="23"/>
  <c r="CC21" i="23"/>
  <c r="CA21" i="23"/>
  <c r="BY21" i="23"/>
  <c r="BW21" i="23"/>
  <c r="BU21" i="23"/>
  <c r="BS21" i="23"/>
  <c r="BQ21" i="23"/>
  <c r="BO21" i="23"/>
  <c r="BM21" i="23"/>
  <c r="BK21" i="23"/>
  <c r="BI21" i="23"/>
  <c r="BG21" i="23"/>
  <c r="BE21" i="23"/>
  <c r="BC21" i="23"/>
  <c r="BA21" i="23"/>
  <c r="AY21" i="23"/>
  <c r="AW21" i="23"/>
  <c r="AU21" i="23"/>
  <c r="AS21" i="23"/>
  <c r="AQ21" i="23"/>
  <c r="AO21" i="23"/>
  <c r="AM21" i="23"/>
  <c r="AK21" i="23"/>
  <c r="AI21" i="23"/>
  <c r="AG21" i="23"/>
  <c r="AE21" i="23"/>
  <c r="AC21" i="23"/>
  <c r="AA21" i="23"/>
  <c r="Y21" i="23"/>
  <c r="W21" i="23"/>
  <c r="U21" i="23"/>
  <c r="S21" i="23"/>
  <c r="Q21" i="23"/>
  <c r="O21" i="23"/>
  <c r="M21" i="23"/>
  <c r="K21" i="23"/>
  <c r="I21" i="23"/>
  <c r="G21" i="23"/>
  <c r="E21" i="23"/>
  <c r="C21" i="23"/>
  <c r="BM20" i="23"/>
  <c r="BK20" i="23"/>
  <c r="BI20" i="23"/>
  <c r="BG20" i="23"/>
  <c r="BE20" i="23"/>
  <c r="BC20" i="23"/>
  <c r="BA20" i="23"/>
  <c r="AY20" i="23"/>
  <c r="AW20" i="23"/>
  <c r="AU20" i="23"/>
  <c r="AS20" i="23"/>
  <c r="AQ20" i="23"/>
  <c r="AO20" i="23"/>
  <c r="AM20" i="23"/>
  <c r="AK20" i="23"/>
  <c r="AI20" i="23"/>
  <c r="AG20" i="23"/>
  <c r="AE20" i="23"/>
  <c r="AC20" i="23"/>
  <c r="AA20" i="23"/>
  <c r="Y20" i="23"/>
  <c r="W20" i="23"/>
  <c r="U20" i="23"/>
  <c r="S20" i="23"/>
  <c r="Q20" i="23"/>
  <c r="O20" i="23"/>
  <c r="M20" i="23"/>
  <c r="K20" i="23"/>
  <c r="I20" i="23"/>
  <c r="G20" i="23"/>
  <c r="E20" i="23"/>
  <c r="C20" i="23"/>
  <c r="C26" i="22"/>
  <c r="C25" i="22"/>
  <c r="C24" i="22"/>
  <c r="C23" i="22"/>
  <c r="CG22" i="22"/>
  <c r="CE22" i="22"/>
  <c r="CC22" i="22"/>
  <c r="CA22" i="22"/>
  <c r="BY22" i="22"/>
  <c r="BW22" i="22"/>
  <c r="BU22" i="22"/>
  <c r="BS22" i="22"/>
  <c r="BQ22" i="22"/>
  <c r="BO22" i="22"/>
  <c r="C22" i="22"/>
  <c r="CG21" i="22"/>
  <c r="CE21" i="22"/>
  <c r="CC21" i="22"/>
  <c r="CA21" i="22"/>
  <c r="BY21" i="22"/>
  <c r="BW21" i="22"/>
  <c r="BU21" i="22"/>
  <c r="BS21" i="22"/>
  <c r="BQ21" i="22"/>
  <c r="BO21" i="22"/>
  <c r="BM21" i="22"/>
  <c r="BK21" i="22"/>
  <c r="BI21" i="22"/>
  <c r="BG21" i="22"/>
  <c r="BE21" i="22"/>
  <c r="BC21" i="22"/>
  <c r="BA21" i="22"/>
  <c r="AY21" i="22"/>
  <c r="AW21" i="22"/>
  <c r="AU21" i="22"/>
  <c r="AS21" i="22"/>
  <c r="AQ21" i="22"/>
  <c r="AO21" i="22"/>
  <c r="AM21" i="22"/>
  <c r="AK21" i="22"/>
  <c r="AI21" i="22"/>
  <c r="AG21" i="22"/>
  <c r="AE21" i="22"/>
  <c r="AC21" i="22"/>
  <c r="AA21" i="22"/>
  <c r="Y21" i="22"/>
  <c r="W21" i="22"/>
  <c r="U21" i="22"/>
  <c r="S21" i="22"/>
  <c r="Q21" i="22"/>
  <c r="O21" i="22"/>
  <c r="M21" i="22"/>
  <c r="K21" i="22"/>
  <c r="I21" i="22"/>
  <c r="G21" i="22"/>
  <c r="E21" i="22"/>
  <c r="C21" i="22"/>
  <c r="CG20" i="22"/>
  <c r="CE20" i="22"/>
  <c r="CC20" i="22"/>
  <c r="CA20" i="22"/>
  <c r="BY20" i="22"/>
  <c r="BW20" i="22"/>
  <c r="BU20" i="22"/>
  <c r="BS20" i="22"/>
  <c r="BQ20" i="22"/>
  <c r="BO20" i="22"/>
  <c r="BM20" i="22"/>
  <c r="BK20" i="22"/>
  <c r="BI20" i="22"/>
  <c r="BG20" i="22"/>
  <c r="BE20" i="22"/>
  <c r="BC20" i="22"/>
  <c r="BA20" i="22"/>
  <c r="AY20" i="22"/>
  <c r="AW20" i="22"/>
  <c r="AU20" i="22"/>
  <c r="AS20" i="22"/>
  <c r="AQ20" i="22"/>
  <c r="AO20" i="22"/>
  <c r="AM20" i="22"/>
  <c r="AK20" i="22"/>
  <c r="AI20" i="22"/>
  <c r="AG20" i="22"/>
  <c r="AE20" i="22"/>
  <c r="AC20" i="22"/>
  <c r="AA20" i="22"/>
  <c r="Y20" i="22"/>
  <c r="W20" i="22"/>
  <c r="U20" i="22"/>
  <c r="S20" i="22"/>
  <c r="Q20" i="22"/>
  <c r="O20" i="22"/>
  <c r="M20" i="22"/>
  <c r="K20" i="22"/>
  <c r="I20" i="22"/>
  <c r="G20" i="22"/>
  <c r="E20" i="22"/>
  <c r="C20" i="22"/>
  <c r="CG19" i="22"/>
  <c r="CE19" i="22"/>
  <c r="CC19" i="22"/>
  <c r="CA19" i="22"/>
  <c r="BY19" i="22"/>
  <c r="BW19" i="22"/>
  <c r="BU19" i="22"/>
  <c r="BS19" i="22"/>
  <c r="BQ19" i="22"/>
  <c r="BO19" i="22"/>
  <c r="BM19" i="22"/>
  <c r="BK19" i="22"/>
  <c r="BI19" i="22"/>
  <c r="BG19" i="22"/>
  <c r="BE19" i="22"/>
  <c r="BC19" i="22"/>
  <c r="BA19" i="22"/>
  <c r="AY19" i="22"/>
  <c r="AW19" i="22"/>
  <c r="AU19" i="22"/>
  <c r="AS19" i="22"/>
  <c r="AQ19" i="22"/>
  <c r="AO19" i="22"/>
  <c r="AM19" i="22"/>
  <c r="AK19" i="22"/>
  <c r="AI19" i="22"/>
  <c r="AG19" i="22"/>
  <c r="AE19" i="22"/>
  <c r="AC19" i="22"/>
  <c r="AA19" i="22"/>
  <c r="Y19" i="22"/>
  <c r="W19" i="22"/>
  <c r="U19" i="22"/>
  <c r="S19" i="22"/>
  <c r="Q19" i="22"/>
  <c r="O19" i="22"/>
  <c r="M19" i="22"/>
  <c r="K19" i="22"/>
  <c r="I19" i="22"/>
  <c r="G19" i="22"/>
  <c r="E19" i="22"/>
  <c r="C19" i="22"/>
  <c r="CG18" i="22"/>
  <c r="CE18" i="22"/>
  <c r="CC18" i="22"/>
  <c r="CA18" i="22"/>
  <c r="BY18" i="22"/>
  <c r="BW18" i="22"/>
  <c r="BU18" i="22"/>
  <c r="BS18" i="22"/>
  <c r="BQ18" i="22"/>
  <c r="BO18" i="22"/>
  <c r="BM18" i="22"/>
  <c r="BK18" i="22"/>
  <c r="BI18" i="22"/>
  <c r="BG18" i="22"/>
  <c r="BE18" i="22"/>
  <c r="BC18" i="22"/>
  <c r="BA18" i="22"/>
  <c r="AY18" i="22"/>
  <c r="AW18" i="22"/>
  <c r="AU18" i="22"/>
  <c r="AS18" i="22"/>
  <c r="AQ18" i="22"/>
  <c r="AO18" i="22"/>
  <c r="AM18" i="22"/>
  <c r="AK18" i="22"/>
  <c r="AI18" i="22"/>
  <c r="AG18" i="22"/>
  <c r="AE18" i="22"/>
  <c r="AC18" i="22"/>
  <c r="AA18" i="22"/>
  <c r="Y18" i="22"/>
  <c r="W18" i="22"/>
  <c r="U18" i="22"/>
  <c r="S18" i="22"/>
  <c r="Q18" i="22"/>
  <c r="O18" i="22"/>
  <c r="M18" i="22"/>
  <c r="K18" i="22"/>
  <c r="I18" i="22"/>
  <c r="G18" i="22"/>
  <c r="E18" i="22"/>
  <c r="C18" i="22"/>
  <c r="BM17" i="22"/>
  <c r="BK17" i="22"/>
  <c r="BI17" i="22"/>
  <c r="BG17" i="22"/>
  <c r="BE17" i="22"/>
  <c r="BC17" i="22"/>
  <c r="BA17" i="22"/>
  <c r="AY17" i="22"/>
  <c r="AW17" i="22"/>
  <c r="AU17" i="22"/>
  <c r="AS17" i="22"/>
  <c r="AQ17" i="22"/>
  <c r="AO17" i="22"/>
  <c r="AM17" i="22"/>
  <c r="AK17" i="22"/>
  <c r="AI17" i="22"/>
  <c r="AG17" i="22"/>
  <c r="AE17" i="22"/>
  <c r="AC17" i="22"/>
  <c r="AA17" i="22"/>
  <c r="Y17" i="22"/>
  <c r="W17" i="22"/>
  <c r="U17" i="22"/>
  <c r="S17" i="22"/>
  <c r="Q17" i="22"/>
  <c r="O17" i="22"/>
  <c r="M17" i="22"/>
  <c r="K17" i="22"/>
  <c r="I17" i="22"/>
  <c r="G17" i="22"/>
  <c r="E17" i="22"/>
  <c r="C17" i="22"/>
  <c r="C32" i="21"/>
  <c r="C31" i="21"/>
  <c r="C30" i="21"/>
  <c r="C29" i="21"/>
  <c r="CG28" i="21"/>
  <c r="CE28" i="21"/>
  <c r="CC28" i="21"/>
  <c r="CA28" i="21"/>
  <c r="BY28" i="21"/>
  <c r="BW28" i="21"/>
  <c r="BU28" i="21"/>
  <c r="BS28" i="21"/>
  <c r="BQ28" i="21"/>
  <c r="BO28" i="21"/>
  <c r="C28" i="21"/>
  <c r="CG27" i="21"/>
  <c r="CE27" i="21"/>
  <c r="CC27" i="21"/>
  <c r="CA27" i="21"/>
  <c r="BY27" i="21"/>
  <c r="BW27" i="21"/>
  <c r="BU27" i="21"/>
  <c r="BS27" i="21"/>
  <c r="BQ27" i="21"/>
  <c r="BO27" i="21"/>
  <c r="BM27" i="21"/>
  <c r="BK27" i="21"/>
  <c r="BI27" i="21"/>
  <c r="BG27" i="21"/>
  <c r="BE27" i="21"/>
  <c r="BC27" i="21"/>
  <c r="BA27" i="21"/>
  <c r="AY27" i="21"/>
  <c r="AW27" i="21"/>
  <c r="AU27" i="21"/>
  <c r="AS27" i="21"/>
  <c r="AQ27" i="21"/>
  <c r="AO27" i="21"/>
  <c r="AM27" i="21"/>
  <c r="AK27" i="21"/>
  <c r="AI27" i="21"/>
  <c r="AG27" i="21"/>
  <c r="AE27" i="21"/>
  <c r="AC27" i="21"/>
  <c r="AA27" i="21"/>
  <c r="Y27" i="21"/>
  <c r="W27" i="21"/>
  <c r="U27" i="21"/>
  <c r="S27" i="21"/>
  <c r="Q27" i="21"/>
  <c r="O27" i="21"/>
  <c r="M27" i="21"/>
  <c r="K27" i="21"/>
  <c r="I27" i="21"/>
  <c r="G27" i="21"/>
  <c r="E27" i="21"/>
  <c r="C27" i="21"/>
  <c r="CG26" i="21"/>
  <c r="CE26" i="21"/>
  <c r="CC26" i="21"/>
  <c r="CA26" i="21"/>
  <c r="BY26" i="21"/>
  <c r="BW26" i="21"/>
  <c r="BU26" i="21"/>
  <c r="BS26" i="21"/>
  <c r="BQ26" i="21"/>
  <c r="BO26" i="21"/>
  <c r="BM26" i="21"/>
  <c r="BK26" i="21"/>
  <c r="BI26" i="21"/>
  <c r="BG26" i="21"/>
  <c r="BE26" i="21"/>
  <c r="BC26" i="21"/>
  <c r="BA26" i="21"/>
  <c r="AY26" i="21"/>
  <c r="AW26" i="21"/>
  <c r="AU26" i="21"/>
  <c r="AS26" i="21"/>
  <c r="AQ26" i="21"/>
  <c r="AO26" i="21"/>
  <c r="AM26" i="21"/>
  <c r="AK26" i="21"/>
  <c r="AI26" i="21"/>
  <c r="AG26" i="21"/>
  <c r="AE26" i="21"/>
  <c r="AC26" i="21"/>
  <c r="AA26" i="21"/>
  <c r="Y26" i="21"/>
  <c r="W26" i="21"/>
  <c r="U26" i="21"/>
  <c r="S26" i="21"/>
  <c r="Q26" i="21"/>
  <c r="O26" i="21"/>
  <c r="M26" i="21"/>
  <c r="K26" i="21"/>
  <c r="I26" i="21"/>
  <c r="G26" i="21"/>
  <c r="E26" i="21"/>
  <c r="C26" i="21"/>
  <c r="CG25" i="21"/>
  <c r="CE25" i="21"/>
  <c r="CC25" i="21"/>
  <c r="CA25" i="21"/>
  <c r="BY25" i="21"/>
  <c r="BW25" i="21"/>
  <c r="BU25" i="21"/>
  <c r="BS25" i="21"/>
  <c r="BQ25" i="21"/>
  <c r="BO25" i="21"/>
  <c r="BM25" i="21"/>
  <c r="BK25" i="21"/>
  <c r="BI25" i="21"/>
  <c r="BG25" i="21"/>
  <c r="BE25" i="21"/>
  <c r="BC25" i="21"/>
  <c r="BA25" i="21"/>
  <c r="AY25" i="21"/>
  <c r="AW25" i="21"/>
  <c r="AU25" i="21"/>
  <c r="AS25" i="21"/>
  <c r="AQ25" i="21"/>
  <c r="AO25" i="21"/>
  <c r="AM25" i="21"/>
  <c r="AK25" i="21"/>
  <c r="AI25" i="21"/>
  <c r="AG25" i="21"/>
  <c r="AE25" i="21"/>
  <c r="AC25" i="21"/>
  <c r="AA25" i="21"/>
  <c r="Y25" i="21"/>
  <c r="W25" i="21"/>
  <c r="U25" i="21"/>
  <c r="S25" i="21"/>
  <c r="Q25" i="21"/>
  <c r="O25" i="21"/>
  <c r="M25" i="21"/>
  <c r="K25" i="21"/>
  <c r="I25" i="21"/>
  <c r="G25" i="21"/>
  <c r="E25" i="21"/>
  <c r="C25" i="21"/>
  <c r="CG24" i="21"/>
  <c r="CE24" i="21"/>
  <c r="CC24" i="21"/>
  <c r="CA24" i="21"/>
  <c r="BY24" i="21"/>
  <c r="BW24" i="21"/>
  <c r="BU24" i="21"/>
  <c r="BS24" i="21"/>
  <c r="BQ24" i="21"/>
  <c r="BO24" i="21"/>
  <c r="BM24" i="21"/>
  <c r="BK24" i="21"/>
  <c r="BI24" i="21"/>
  <c r="BG24" i="21"/>
  <c r="BE24" i="21"/>
  <c r="BC24" i="21"/>
  <c r="BA24" i="21"/>
  <c r="AY24" i="21"/>
  <c r="AW24" i="21"/>
  <c r="AU24" i="21"/>
  <c r="AS24" i="21"/>
  <c r="AQ24" i="21"/>
  <c r="AO24" i="21"/>
  <c r="AM24" i="21"/>
  <c r="AK24" i="21"/>
  <c r="AI24" i="21"/>
  <c r="AG24" i="21"/>
  <c r="AE24" i="21"/>
  <c r="AC24" i="21"/>
  <c r="AA24" i="21"/>
  <c r="Y24" i="21"/>
  <c r="W24" i="21"/>
  <c r="U24" i="21"/>
  <c r="S24" i="21"/>
  <c r="Q24" i="21"/>
  <c r="O24" i="21"/>
  <c r="M24" i="21"/>
  <c r="K24" i="21"/>
  <c r="I24" i="21"/>
  <c r="G24" i="21"/>
  <c r="E24" i="21"/>
  <c r="C24" i="21"/>
  <c r="BM23" i="21"/>
  <c r="BK23" i="21"/>
  <c r="BI23" i="21"/>
  <c r="BG23" i="21"/>
  <c r="BE23" i="21"/>
  <c r="BC23" i="21"/>
  <c r="BA23" i="21"/>
  <c r="AY23" i="21"/>
  <c r="AW23" i="21"/>
  <c r="AU23" i="21"/>
  <c r="AS23" i="21"/>
  <c r="AQ23" i="21"/>
  <c r="AO23" i="21"/>
  <c r="AM23" i="21"/>
  <c r="AK23" i="21"/>
  <c r="AI23" i="21"/>
  <c r="AG23" i="21"/>
  <c r="AE23" i="21"/>
  <c r="AC23" i="21"/>
  <c r="AA23" i="21"/>
  <c r="Y23" i="21"/>
  <c r="W23" i="21"/>
  <c r="U23" i="21"/>
  <c r="S23" i="21"/>
  <c r="Q23" i="21"/>
  <c r="O23" i="21"/>
  <c r="M23" i="21"/>
  <c r="K23" i="21"/>
  <c r="I23" i="21"/>
  <c r="G23" i="21"/>
  <c r="E23" i="21"/>
  <c r="C23" i="21"/>
  <c r="C61" i="20"/>
  <c r="C60" i="20"/>
  <c r="C59" i="20"/>
  <c r="C39" i="18"/>
  <c r="C38" i="18"/>
  <c r="C37" i="18"/>
  <c r="C36" i="18"/>
  <c r="CG35" i="18"/>
  <c r="CE35" i="18"/>
  <c r="CC35" i="18"/>
  <c r="CA35" i="18"/>
  <c r="BY35" i="18"/>
  <c r="BW35" i="18"/>
  <c r="BU35" i="18"/>
  <c r="BS35" i="18"/>
  <c r="BQ35" i="18"/>
  <c r="BO35" i="18"/>
  <c r="C35" i="18"/>
  <c r="CG34" i="18"/>
  <c r="CE34" i="18"/>
  <c r="CC34" i="18"/>
  <c r="CA34" i="18"/>
  <c r="BY34" i="18"/>
  <c r="BW34" i="18"/>
  <c r="BU34" i="18"/>
  <c r="BS34" i="18"/>
  <c r="BQ34" i="18"/>
  <c r="BO34" i="18"/>
  <c r="BM34" i="18"/>
  <c r="BK34" i="18"/>
  <c r="BI34" i="18"/>
  <c r="BG34" i="18"/>
  <c r="BE34" i="18"/>
  <c r="BC34" i="18"/>
  <c r="BA34" i="18"/>
  <c r="AY34" i="18"/>
  <c r="AW34" i="18"/>
  <c r="AU34" i="18"/>
  <c r="AS34" i="18"/>
  <c r="AQ34" i="18"/>
  <c r="AO34" i="18"/>
  <c r="AM34" i="18"/>
  <c r="AK34" i="18"/>
  <c r="AI34" i="18"/>
  <c r="AG34" i="18"/>
  <c r="AE34" i="18"/>
  <c r="AC34" i="18"/>
  <c r="AA34" i="18"/>
  <c r="Y34" i="18"/>
  <c r="W34" i="18"/>
  <c r="U34" i="18"/>
  <c r="S34" i="18"/>
  <c r="Q34" i="18"/>
  <c r="O34" i="18"/>
  <c r="M34" i="18"/>
  <c r="K34" i="18"/>
  <c r="I34" i="18"/>
  <c r="G34" i="18"/>
  <c r="E34" i="18"/>
  <c r="C34" i="18"/>
  <c r="CG33" i="18"/>
  <c r="CE33" i="18"/>
  <c r="CC33" i="18"/>
  <c r="CA33" i="18"/>
  <c r="BY33" i="18"/>
  <c r="BW33" i="18"/>
  <c r="BU33" i="18"/>
  <c r="BS33" i="18"/>
  <c r="BQ33" i="18"/>
  <c r="BO33" i="18"/>
  <c r="BM33" i="18"/>
  <c r="BK33" i="18"/>
  <c r="BI33" i="18"/>
  <c r="BG33" i="18"/>
  <c r="BE33" i="18"/>
  <c r="BC33" i="18"/>
  <c r="BA33" i="18"/>
  <c r="AY33" i="18"/>
  <c r="AW33" i="18"/>
  <c r="AU33" i="18"/>
  <c r="AS33" i="18"/>
  <c r="AQ33" i="18"/>
  <c r="AO33" i="18"/>
  <c r="AM33" i="18"/>
  <c r="AK33" i="18"/>
  <c r="AI33" i="18"/>
  <c r="AG33" i="18"/>
  <c r="AE33" i="18"/>
  <c r="AC33" i="18"/>
  <c r="AA33" i="18"/>
  <c r="Y33" i="18"/>
  <c r="W33" i="18"/>
  <c r="U33" i="18"/>
  <c r="S33" i="18"/>
  <c r="Q33" i="18"/>
  <c r="O33" i="18"/>
  <c r="M33" i="18"/>
  <c r="K33" i="18"/>
  <c r="I33" i="18"/>
  <c r="G33" i="18"/>
  <c r="E33" i="18"/>
  <c r="C33" i="18"/>
  <c r="CG32" i="18"/>
  <c r="CE32" i="18"/>
  <c r="CC32" i="18"/>
  <c r="CA32" i="18"/>
  <c r="BY32" i="18"/>
  <c r="BW32" i="18"/>
  <c r="BU32" i="18"/>
  <c r="BS32" i="18"/>
  <c r="BQ32" i="18"/>
  <c r="BO32" i="18"/>
  <c r="BM32" i="18"/>
  <c r="BK32" i="18"/>
  <c r="BI32" i="18"/>
  <c r="BG32" i="18"/>
  <c r="BE32" i="18"/>
  <c r="BC32" i="18"/>
  <c r="BA32" i="18"/>
  <c r="AY32" i="18"/>
  <c r="AW32" i="18"/>
  <c r="AU32" i="18"/>
  <c r="AS32" i="18"/>
  <c r="AQ32" i="18"/>
  <c r="AO32" i="18"/>
  <c r="AM32" i="18"/>
  <c r="AK32" i="18"/>
  <c r="AI32" i="18"/>
  <c r="AG32" i="18"/>
  <c r="AE32" i="18"/>
  <c r="AC32" i="18"/>
  <c r="AA32" i="18"/>
  <c r="Y32" i="18"/>
  <c r="W32" i="18"/>
  <c r="U32" i="18"/>
  <c r="S32" i="18"/>
  <c r="Q32" i="18"/>
  <c r="O32" i="18"/>
  <c r="M32" i="18"/>
  <c r="K32" i="18"/>
  <c r="I32" i="18"/>
  <c r="G32" i="18"/>
  <c r="E32" i="18"/>
  <c r="C32" i="18"/>
  <c r="CG31" i="18"/>
  <c r="CE31" i="18"/>
  <c r="CC31" i="18"/>
  <c r="CA31" i="18"/>
  <c r="BY31" i="18"/>
  <c r="BW31" i="18"/>
  <c r="BU31" i="18"/>
  <c r="BS31" i="18"/>
  <c r="BQ31" i="18"/>
  <c r="BO31" i="18"/>
  <c r="BM31" i="18"/>
  <c r="BK31" i="18"/>
  <c r="BI31" i="18"/>
  <c r="BG31" i="18"/>
  <c r="BE31" i="18"/>
  <c r="BC31" i="18"/>
  <c r="BA31" i="18"/>
  <c r="AY31" i="18"/>
  <c r="AW31" i="18"/>
  <c r="AU31" i="18"/>
  <c r="AS31" i="18"/>
  <c r="AQ31" i="18"/>
  <c r="AO31" i="18"/>
  <c r="AM31" i="18"/>
  <c r="AK31" i="18"/>
  <c r="AI31" i="18"/>
  <c r="AG31" i="18"/>
  <c r="AE31" i="18"/>
  <c r="AC31" i="18"/>
  <c r="AA31" i="18"/>
  <c r="Y31" i="18"/>
  <c r="W31" i="18"/>
  <c r="U31" i="18"/>
  <c r="S31" i="18"/>
  <c r="Q31" i="18"/>
  <c r="O31" i="18"/>
  <c r="M31" i="18"/>
  <c r="K31" i="18"/>
  <c r="I31" i="18"/>
  <c r="G31" i="18"/>
  <c r="E31" i="18"/>
  <c r="C31" i="18"/>
  <c r="BM30" i="18"/>
  <c r="BK30" i="18"/>
  <c r="BI30" i="18"/>
  <c r="BG30" i="18"/>
  <c r="BE30" i="18"/>
  <c r="BC30" i="18"/>
  <c r="BA30" i="18"/>
  <c r="AY30" i="18"/>
  <c r="AW30" i="18"/>
  <c r="AU30" i="18"/>
  <c r="AS30" i="18"/>
  <c r="AQ30" i="18"/>
  <c r="AO30" i="18"/>
  <c r="AM30" i="18"/>
  <c r="AK30" i="18"/>
  <c r="AI30" i="18"/>
  <c r="AG30" i="18"/>
  <c r="AE30" i="18"/>
  <c r="AC30" i="18"/>
  <c r="AA30" i="18"/>
  <c r="Y30" i="18"/>
  <c r="W30" i="18"/>
  <c r="U30" i="18"/>
  <c r="S30" i="18"/>
  <c r="Q30" i="18"/>
  <c r="O30" i="18"/>
  <c r="M30" i="18"/>
  <c r="K30" i="18"/>
  <c r="I30" i="18"/>
  <c r="G30" i="18"/>
  <c r="E30" i="18"/>
  <c r="C30" i="18"/>
  <c r="C41" i="17"/>
  <c r="C40" i="17"/>
  <c r="C39" i="17"/>
  <c r="C38" i="17"/>
  <c r="CG37" i="17"/>
  <c r="CE37" i="17"/>
  <c r="CC37" i="17"/>
  <c r="CA37" i="17"/>
  <c r="BY37" i="17"/>
  <c r="BW37" i="17"/>
  <c r="BU37" i="17"/>
  <c r="BS37" i="17"/>
  <c r="BQ37" i="17"/>
  <c r="BO37" i="17"/>
  <c r="C37" i="17"/>
  <c r="CG36" i="17"/>
  <c r="CE36" i="17"/>
  <c r="CC36" i="17"/>
  <c r="CA36" i="17"/>
  <c r="BY36" i="17"/>
  <c r="BW36" i="17"/>
  <c r="BU36" i="17"/>
  <c r="BS36" i="17"/>
  <c r="BQ36" i="17"/>
  <c r="BO36" i="17"/>
  <c r="BM36" i="17"/>
  <c r="BK36" i="17"/>
  <c r="BI36" i="17"/>
  <c r="BG36" i="17"/>
  <c r="BE36" i="17"/>
  <c r="BC36" i="17"/>
  <c r="BA36" i="17"/>
  <c r="AY36" i="17"/>
  <c r="AW36" i="17"/>
  <c r="AU36" i="17"/>
  <c r="AS36" i="17"/>
  <c r="AQ36" i="17"/>
  <c r="AO36" i="17"/>
  <c r="AM36" i="17"/>
  <c r="AK36" i="17"/>
  <c r="AI36" i="17"/>
  <c r="AG36" i="17"/>
  <c r="AE36" i="17"/>
  <c r="AC36" i="17"/>
  <c r="AA36" i="17"/>
  <c r="Y36" i="17"/>
  <c r="W36" i="17"/>
  <c r="U36" i="17"/>
  <c r="S36" i="17"/>
  <c r="Q36" i="17"/>
  <c r="O36" i="17"/>
  <c r="M36" i="17"/>
  <c r="K36" i="17"/>
  <c r="I36" i="17"/>
  <c r="G36" i="17"/>
  <c r="E36" i="17"/>
  <c r="C36" i="17"/>
  <c r="CG35" i="17"/>
  <c r="CE35" i="17"/>
  <c r="CC35" i="17"/>
  <c r="CA35" i="17"/>
  <c r="BY35" i="17"/>
  <c r="BW35" i="17"/>
  <c r="BU35" i="17"/>
  <c r="BS35" i="17"/>
  <c r="BQ35" i="17"/>
  <c r="BO35" i="17"/>
  <c r="BM35" i="17"/>
  <c r="BK35" i="17"/>
  <c r="BI35" i="17"/>
  <c r="BG35" i="17"/>
  <c r="BE35" i="17"/>
  <c r="BC35" i="17"/>
  <c r="BA35" i="17"/>
  <c r="AY35" i="17"/>
  <c r="AW35" i="17"/>
  <c r="AU35" i="17"/>
  <c r="AS35" i="17"/>
  <c r="AQ35" i="17"/>
  <c r="AO35" i="17"/>
  <c r="AM35" i="17"/>
  <c r="AK35" i="17"/>
  <c r="AI35" i="17"/>
  <c r="AG35" i="17"/>
  <c r="AE35" i="17"/>
  <c r="AC35" i="17"/>
  <c r="AA35" i="17"/>
  <c r="Y35" i="17"/>
  <c r="W35" i="17"/>
  <c r="U35" i="17"/>
  <c r="S35" i="17"/>
  <c r="Q35" i="17"/>
  <c r="O35" i="17"/>
  <c r="M35" i="17"/>
  <c r="K35" i="17"/>
  <c r="I35" i="17"/>
  <c r="G35" i="17"/>
  <c r="E35" i="17"/>
  <c r="C35" i="17"/>
  <c r="CG34" i="17"/>
  <c r="CE34" i="17"/>
  <c r="CC34" i="17"/>
  <c r="CA34" i="17"/>
  <c r="BY34" i="17"/>
  <c r="BW34" i="17"/>
  <c r="BU34" i="17"/>
  <c r="BS34" i="17"/>
  <c r="BQ34" i="17"/>
  <c r="BO34" i="17"/>
  <c r="BM34" i="17"/>
  <c r="BK34" i="17"/>
  <c r="BI34" i="17"/>
  <c r="BG34" i="17"/>
  <c r="BE34" i="17"/>
  <c r="BC34" i="17"/>
  <c r="BA34" i="17"/>
  <c r="AY34" i="17"/>
  <c r="AW34" i="17"/>
  <c r="AU34" i="17"/>
  <c r="AS34" i="17"/>
  <c r="AQ34" i="17"/>
  <c r="AO34" i="17"/>
  <c r="AM34" i="17"/>
  <c r="AK34" i="17"/>
  <c r="AI34" i="17"/>
  <c r="AG34" i="17"/>
  <c r="AE34" i="17"/>
  <c r="AC34" i="17"/>
  <c r="AA34" i="17"/>
  <c r="Y34" i="17"/>
  <c r="W34" i="17"/>
  <c r="U34" i="17"/>
  <c r="S34" i="17"/>
  <c r="Q34" i="17"/>
  <c r="O34" i="17"/>
  <c r="M34" i="17"/>
  <c r="K34" i="17"/>
  <c r="I34" i="17"/>
  <c r="G34" i="17"/>
  <c r="E34" i="17"/>
  <c r="C34" i="17"/>
  <c r="CG33" i="17"/>
  <c r="CE33" i="17"/>
  <c r="CC33" i="17"/>
  <c r="CA33" i="17"/>
  <c r="BY33" i="17"/>
  <c r="BW33" i="17"/>
  <c r="BU33" i="17"/>
  <c r="BS33" i="17"/>
  <c r="BQ33" i="17"/>
  <c r="BO33" i="17"/>
  <c r="BM33" i="17"/>
  <c r="BK33" i="17"/>
  <c r="BI33" i="17"/>
  <c r="BG33" i="17"/>
  <c r="BE33" i="17"/>
  <c r="BC33" i="17"/>
  <c r="BA33" i="17"/>
  <c r="AY33" i="17"/>
  <c r="AW33" i="17"/>
  <c r="AU33" i="17"/>
  <c r="AS33" i="17"/>
  <c r="AQ33" i="17"/>
  <c r="AO33" i="17"/>
  <c r="AM33" i="17"/>
  <c r="AK33" i="17"/>
  <c r="AI33" i="17"/>
  <c r="AG33" i="17"/>
  <c r="AE33" i="17"/>
  <c r="AC33" i="17"/>
  <c r="AA33" i="17"/>
  <c r="Y33" i="17"/>
  <c r="W33" i="17"/>
  <c r="U33" i="17"/>
  <c r="S33" i="17"/>
  <c r="Q33" i="17"/>
  <c r="O33" i="17"/>
  <c r="M33" i="17"/>
  <c r="K33" i="17"/>
  <c r="I33" i="17"/>
  <c r="G33" i="17"/>
  <c r="E33" i="17"/>
  <c r="C33" i="17"/>
  <c r="BM32" i="17"/>
  <c r="BK32" i="17"/>
  <c r="BI32" i="17"/>
  <c r="BG32" i="17"/>
  <c r="BE32" i="17"/>
  <c r="BC32" i="17"/>
  <c r="BA32" i="17"/>
  <c r="AY32" i="17"/>
  <c r="AW32" i="17"/>
  <c r="AU32" i="17"/>
  <c r="AS32" i="17"/>
  <c r="AQ32" i="17"/>
  <c r="AO32" i="17"/>
  <c r="AM32" i="17"/>
  <c r="AK32" i="17"/>
  <c r="AI32" i="17"/>
  <c r="AG32" i="17"/>
  <c r="AE32" i="17"/>
  <c r="AC32" i="17"/>
  <c r="AA32" i="17"/>
  <c r="Y32" i="17"/>
  <c r="W32" i="17"/>
  <c r="U32" i="17"/>
  <c r="S32" i="17"/>
  <c r="Q32" i="17"/>
  <c r="O32" i="17"/>
  <c r="M32" i="17"/>
  <c r="K32" i="17"/>
  <c r="I32" i="17"/>
  <c r="G32" i="17"/>
  <c r="E32" i="17"/>
  <c r="C32" i="17"/>
  <c r="J19" i="26" l="1"/>
  <c r="C22" i="21"/>
  <c r="AO28" i="21" s="1"/>
  <c r="C16" i="22"/>
  <c r="BI25" i="22" s="1"/>
  <c r="C19" i="23"/>
  <c r="C17" i="24"/>
  <c r="AW23" i="24" s="1"/>
  <c r="J23" i="26"/>
  <c r="C29" i="18"/>
  <c r="Y35" i="18" s="1"/>
  <c r="C51" i="20"/>
  <c r="AS59" i="20" s="1"/>
  <c r="J15" i="26"/>
  <c r="J17" i="25"/>
  <c r="J21" i="25"/>
  <c r="J16" i="25"/>
  <c r="J20" i="25"/>
  <c r="J24" i="25"/>
  <c r="J18" i="25"/>
  <c r="J22" i="25"/>
  <c r="J15" i="25"/>
  <c r="J19" i="25"/>
  <c r="J23" i="25"/>
  <c r="J18" i="26"/>
  <c r="J22" i="26"/>
  <c r="J16" i="26"/>
  <c r="J20" i="26"/>
  <c r="J24" i="26"/>
  <c r="J17" i="26"/>
  <c r="J21" i="26"/>
  <c r="Y24" i="24"/>
  <c r="AO26" i="24"/>
  <c r="AY23" i="24"/>
  <c r="BG23" i="24"/>
  <c r="AQ24" i="24"/>
  <c r="AE25" i="24"/>
  <c r="AM25" i="24"/>
  <c r="S26" i="24"/>
  <c r="G27" i="24"/>
  <c r="O27" i="24"/>
  <c r="BC27" i="24"/>
  <c r="AK23" i="24"/>
  <c r="AS23" i="24"/>
  <c r="U24" i="24"/>
  <c r="I25" i="24"/>
  <c r="Q25" i="24"/>
  <c r="BE25" i="24"/>
  <c r="AK26" i="24"/>
  <c r="AS26" i="24"/>
  <c r="Y27" i="24"/>
  <c r="G23" i="24"/>
  <c r="O23" i="24"/>
  <c r="BC23" i="24"/>
  <c r="AM24" i="24"/>
  <c r="AU24" i="24"/>
  <c r="AA25" i="24"/>
  <c r="O26" i="24"/>
  <c r="W26" i="24"/>
  <c r="BK26" i="24"/>
  <c r="AY27" i="24"/>
  <c r="BG27" i="24"/>
  <c r="I25" i="23"/>
  <c r="Q25" i="23"/>
  <c r="Y25" i="23"/>
  <c r="AG25" i="23"/>
  <c r="AO25" i="23"/>
  <c r="AW25" i="23"/>
  <c r="BE25" i="23"/>
  <c r="BM25" i="23"/>
  <c r="I26" i="23"/>
  <c r="Q26" i="23"/>
  <c r="Y26" i="23"/>
  <c r="AG26" i="23"/>
  <c r="AO26" i="23"/>
  <c r="AW26" i="23"/>
  <c r="BE26" i="23"/>
  <c r="BM26" i="23"/>
  <c r="E27" i="23"/>
  <c r="M27" i="23"/>
  <c r="U27" i="23"/>
  <c r="AC27" i="23"/>
  <c r="AK27" i="23"/>
  <c r="AS27" i="23"/>
  <c r="BA27" i="23"/>
  <c r="BI27" i="23"/>
  <c r="I28" i="23"/>
  <c r="Q28" i="23"/>
  <c r="Y28" i="23"/>
  <c r="AG28" i="23"/>
  <c r="AO28" i="23"/>
  <c r="AW28" i="23"/>
  <c r="BE28" i="23"/>
  <c r="BM28" i="23"/>
  <c r="E29" i="23"/>
  <c r="M29" i="23"/>
  <c r="U29" i="23"/>
  <c r="AC29" i="23"/>
  <c r="AK29" i="23"/>
  <c r="AS29" i="23"/>
  <c r="BA29" i="23"/>
  <c r="BI29" i="23"/>
  <c r="K25" i="23"/>
  <c r="S25" i="23"/>
  <c r="AA25" i="23"/>
  <c r="AI25" i="23"/>
  <c r="AQ25" i="23"/>
  <c r="AY25" i="23"/>
  <c r="BG25" i="23"/>
  <c r="K26" i="23"/>
  <c r="S26" i="23"/>
  <c r="AA26" i="23"/>
  <c r="AI26" i="23"/>
  <c r="AQ26" i="23"/>
  <c r="AY26" i="23"/>
  <c r="BG26" i="23"/>
  <c r="G27" i="23"/>
  <c r="O27" i="23"/>
  <c r="W27" i="23"/>
  <c r="AE27" i="23"/>
  <c r="AM27" i="23"/>
  <c r="AU27" i="23"/>
  <c r="BC27" i="23"/>
  <c r="BK27" i="23"/>
  <c r="K28" i="23"/>
  <c r="S28" i="23"/>
  <c r="AA28" i="23"/>
  <c r="AI28" i="23"/>
  <c r="AQ28" i="23"/>
  <c r="AY28" i="23"/>
  <c r="BG28" i="23"/>
  <c r="G29" i="23"/>
  <c r="O29" i="23"/>
  <c r="W29" i="23"/>
  <c r="AE29" i="23"/>
  <c r="AM29" i="23"/>
  <c r="AU29" i="23"/>
  <c r="BC29" i="23"/>
  <c r="BK29" i="23"/>
  <c r="E25" i="23"/>
  <c r="M25" i="23"/>
  <c r="U25" i="23"/>
  <c r="AC25" i="23"/>
  <c r="AK25" i="23"/>
  <c r="AS25" i="23"/>
  <c r="BA25" i="23"/>
  <c r="BI25" i="23"/>
  <c r="E26" i="23"/>
  <c r="M26" i="23"/>
  <c r="U26" i="23"/>
  <c r="AC26" i="23"/>
  <c r="AK26" i="23"/>
  <c r="AS26" i="23"/>
  <c r="BA26" i="23"/>
  <c r="BI26" i="23"/>
  <c r="I27" i="23"/>
  <c r="Q27" i="23"/>
  <c r="Y27" i="23"/>
  <c r="AG27" i="23"/>
  <c r="AO27" i="23"/>
  <c r="AW27" i="23"/>
  <c r="BE27" i="23"/>
  <c r="BM27" i="23"/>
  <c r="E28" i="23"/>
  <c r="M28" i="23"/>
  <c r="U28" i="23"/>
  <c r="AC28" i="23"/>
  <c r="AK28" i="23"/>
  <c r="AS28" i="23"/>
  <c r="BA28" i="23"/>
  <c r="BI28" i="23"/>
  <c r="I29" i="23"/>
  <c r="Q29" i="23"/>
  <c r="Y29" i="23"/>
  <c r="AG29" i="23"/>
  <c r="AO29" i="23"/>
  <c r="AW29" i="23"/>
  <c r="BE29" i="23"/>
  <c r="BM29" i="23"/>
  <c r="G25" i="23"/>
  <c r="O25" i="23"/>
  <c r="W25" i="23"/>
  <c r="AE25" i="23"/>
  <c r="AM25" i="23"/>
  <c r="AU25" i="23"/>
  <c r="BC25" i="23"/>
  <c r="BK25" i="23"/>
  <c r="G26" i="23"/>
  <c r="O26" i="23"/>
  <c r="W26" i="23"/>
  <c r="AE26" i="23"/>
  <c r="AM26" i="23"/>
  <c r="AU26" i="23"/>
  <c r="BC26" i="23"/>
  <c r="BK26" i="23"/>
  <c r="K27" i="23"/>
  <c r="S27" i="23"/>
  <c r="AA27" i="23"/>
  <c r="AI27" i="23"/>
  <c r="AQ27" i="23"/>
  <c r="AY27" i="23"/>
  <c r="BG27" i="23"/>
  <c r="G28" i="23"/>
  <c r="O28" i="23"/>
  <c r="W28" i="23"/>
  <c r="AE28" i="23"/>
  <c r="AM28" i="23"/>
  <c r="AU28" i="23"/>
  <c r="BC28" i="23"/>
  <c r="BK28" i="23"/>
  <c r="K29" i="23"/>
  <c r="S29" i="23"/>
  <c r="AA29" i="23"/>
  <c r="AI29" i="23"/>
  <c r="AQ29" i="23"/>
  <c r="AY29" i="23"/>
  <c r="BG29" i="23"/>
  <c r="AK24" i="22"/>
  <c r="W24" i="22"/>
  <c r="Q24" i="22"/>
  <c r="BM24" i="22"/>
  <c r="BK23" i="22"/>
  <c r="K24" i="22"/>
  <c r="AA26" i="22"/>
  <c r="AI26" i="22"/>
  <c r="AS25" i="22"/>
  <c r="BA25" i="22"/>
  <c r="Q28" i="21"/>
  <c r="Y28" i="21"/>
  <c r="AG28" i="21"/>
  <c r="BM28" i="21"/>
  <c r="I29" i="21"/>
  <c r="Q29" i="21"/>
  <c r="AW29" i="21"/>
  <c r="BE29" i="21"/>
  <c r="BM29" i="21"/>
  <c r="AC30" i="21"/>
  <c r="AK30" i="21"/>
  <c r="AS30" i="21"/>
  <c r="Q31" i="21"/>
  <c r="Y31" i="21"/>
  <c r="AG31" i="21"/>
  <c r="BM31" i="21"/>
  <c r="E32" i="21"/>
  <c r="M32" i="21"/>
  <c r="AS32" i="21"/>
  <c r="BA32" i="21"/>
  <c r="BI32" i="21"/>
  <c r="AI28" i="21"/>
  <c r="AQ28" i="21"/>
  <c r="AY28" i="21"/>
  <c r="AA29" i="21"/>
  <c r="AI29" i="21"/>
  <c r="AQ29" i="21"/>
  <c r="O30" i="21"/>
  <c r="W30" i="21"/>
  <c r="AE30" i="21"/>
  <c r="BK30" i="21"/>
  <c r="K31" i="21"/>
  <c r="S31" i="21"/>
  <c r="AY31" i="21"/>
  <c r="BG31" i="21"/>
  <c r="G32" i="21"/>
  <c r="AM32" i="21"/>
  <c r="AU32" i="21"/>
  <c r="BC32" i="21"/>
  <c r="U28" i="21"/>
  <c r="AC28" i="21"/>
  <c r="AK28" i="21"/>
  <c r="E29" i="21"/>
  <c r="M29" i="21"/>
  <c r="U29" i="21"/>
  <c r="BA29" i="21"/>
  <c r="BI29" i="21"/>
  <c r="I30" i="21"/>
  <c r="AO30" i="21"/>
  <c r="AW30" i="21"/>
  <c r="BE30" i="21"/>
  <c r="U31" i="21"/>
  <c r="AC31" i="21"/>
  <c r="AK31" i="21"/>
  <c r="I32" i="21"/>
  <c r="Q32" i="21"/>
  <c r="Y32" i="21"/>
  <c r="BE32" i="21"/>
  <c r="BM32" i="21"/>
  <c r="G28" i="21"/>
  <c r="AM28" i="21"/>
  <c r="AU28" i="21"/>
  <c r="BC28" i="21"/>
  <c r="W29" i="21"/>
  <c r="AE29" i="21"/>
  <c r="AM29" i="21"/>
  <c r="K30" i="21"/>
  <c r="S30" i="21"/>
  <c r="AA30" i="21"/>
  <c r="BG30" i="21"/>
  <c r="G31" i="21"/>
  <c r="O31" i="21"/>
  <c r="AU31" i="21"/>
  <c r="BC31" i="21"/>
  <c r="BK31" i="21"/>
  <c r="AI32" i="21"/>
  <c r="AQ32" i="21"/>
  <c r="AY32" i="21"/>
  <c r="U59" i="20"/>
  <c r="AC59" i="20"/>
  <c r="AK59" i="20"/>
  <c r="I60" i="20"/>
  <c r="Q60" i="20"/>
  <c r="Y60" i="20"/>
  <c r="BE60" i="20"/>
  <c r="BM60" i="20"/>
  <c r="E61" i="20"/>
  <c r="AK61" i="20"/>
  <c r="AS61" i="20"/>
  <c r="BA61" i="20"/>
  <c r="AM59" i="20"/>
  <c r="BK59" i="20"/>
  <c r="K60" i="20"/>
  <c r="G61" i="20"/>
  <c r="W61" i="20"/>
  <c r="AM61" i="20"/>
  <c r="Y59" i="20"/>
  <c r="AG59" i="20"/>
  <c r="AO59" i="20"/>
  <c r="E60" i="20"/>
  <c r="M60" i="20"/>
  <c r="U60" i="20"/>
  <c r="BA60" i="20"/>
  <c r="BI60" i="20"/>
  <c r="I61" i="20"/>
  <c r="AO61" i="20"/>
  <c r="AW61" i="20"/>
  <c r="BE61" i="20"/>
  <c r="AU60" i="20"/>
  <c r="AM60" i="20"/>
  <c r="AE60" i="20"/>
  <c r="O59" i="20"/>
  <c r="AE59" i="20"/>
  <c r="AU59" i="20"/>
  <c r="AY60" i="20"/>
  <c r="O61" i="20"/>
  <c r="AE61" i="20"/>
  <c r="S59" i="20"/>
  <c r="AA59" i="20"/>
  <c r="AI59" i="20"/>
  <c r="K61" i="20"/>
  <c r="S61" i="20"/>
  <c r="AA61" i="20"/>
  <c r="BG61" i="20"/>
  <c r="I35" i="18"/>
  <c r="Q35" i="18"/>
  <c r="BM35" i="18"/>
  <c r="AG36" i="18"/>
  <c r="AO36" i="18"/>
  <c r="AW36" i="18"/>
  <c r="AC37" i="18"/>
  <c r="BI37" i="18"/>
  <c r="I38" i="18"/>
  <c r="Q38" i="18"/>
  <c r="BM38" i="18"/>
  <c r="AC39" i="18"/>
  <c r="AK39" i="18"/>
  <c r="AS39" i="18"/>
  <c r="AC35" i="18"/>
  <c r="BI35" i="18"/>
  <c r="E36" i="18"/>
  <c r="M36" i="18"/>
  <c r="BI36" i="18"/>
  <c r="G35" i="18"/>
  <c r="O35" i="18"/>
  <c r="W35" i="18"/>
  <c r="AY35" i="18"/>
  <c r="AA36" i="18"/>
  <c r="AI36" i="18"/>
  <c r="AQ36" i="18"/>
  <c r="AE37" i="18"/>
  <c r="BK37" i="18"/>
  <c r="K38" i="18"/>
  <c r="S38" i="18"/>
  <c r="G39" i="18"/>
  <c r="AM39" i="18"/>
  <c r="AU39" i="18"/>
  <c r="BC39" i="18"/>
  <c r="BM37" i="18"/>
  <c r="AC38" i="18"/>
  <c r="AK38" i="18"/>
  <c r="AS38" i="18"/>
  <c r="AG39" i="18"/>
  <c r="BM39" i="18"/>
  <c r="AE35" i="18"/>
  <c r="AM35" i="18"/>
  <c r="W36" i="18"/>
  <c r="BC36" i="18"/>
  <c r="BK36" i="18"/>
  <c r="K37" i="18"/>
  <c r="BG37" i="18"/>
  <c r="AE38" i="18"/>
  <c r="AM38" i="18"/>
  <c r="AU38" i="18"/>
  <c r="AI39" i="18"/>
  <c r="C31" i="17"/>
  <c r="Q37" i="17" s="1"/>
  <c r="D16" i="3"/>
  <c r="E16" i="3"/>
  <c r="F16" i="3"/>
  <c r="G16" i="3"/>
  <c r="H16" i="3"/>
  <c r="D17" i="3"/>
  <c r="E17" i="3"/>
  <c r="F17" i="3"/>
  <c r="G17" i="3"/>
  <c r="H17" i="3"/>
  <c r="D18" i="3"/>
  <c r="E18" i="3"/>
  <c r="F18" i="3"/>
  <c r="G18" i="3"/>
  <c r="H18" i="3"/>
  <c r="D19" i="3"/>
  <c r="E19" i="3"/>
  <c r="F19" i="3"/>
  <c r="G19" i="3"/>
  <c r="H19" i="3"/>
  <c r="D20" i="3"/>
  <c r="E20" i="3"/>
  <c r="F20" i="3"/>
  <c r="G20" i="3"/>
  <c r="H20" i="3"/>
  <c r="D21" i="3"/>
  <c r="E21" i="3"/>
  <c r="F21" i="3"/>
  <c r="G21" i="3"/>
  <c r="H21" i="3"/>
  <c r="D22" i="3"/>
  <c r="E22" i="3"/>
  <c r="F22" i="3"/>
  <c r="G22" i="3"/>
  <c r="H22" i="3"/>
  <c r="D23" i="3"/>
  <c r="E23" i="3"/>
  <c r="F23" i="3"/>
  <c r="G23" i="3"/>
  <c r="H23" i="3"/>
  <c r="D24" i="3"/>
  <c r="E24" i="3"/>
  <c r="F24" i="3"/>
  <c r="G24" i="3"/>
  <c r="H24" i="3"/>
  <c r="H15" i="3"/>
  <c r="G15" i="3"/>
  <c r="F15" i="3"/>
  <c r="E15" i="3"/>
  <c r="D15" i="3"/>
  <c r="BM183" i="1"/>
  <c r="BM182" i="1"/>
  <c r="BM181" i="1"/>
  <c r="BM180" i="1"/>
  <c r="BM179" i="1"/>
  <c r="BK183" i="1"/>
  <c r="BK182" i="1"/>
  <c r="BK181" i="1"/>
  <c r="BK180" i="1"/>
  <c r="BK179" i="1"/>
  <c r="BI183" i="1"/>
  <c r="BI182" i="1"/>
  <c r="BI181" i="1"/>
  <c r="BI180" i="1"/>
  <c r="BI179" i="1"/>
  <c r="BG183" i="1"/>
  <c r="BG182" i="1"/>
  <c r="BG181" i="1"/>
  <c r="BG180" i="1"/>
  <c r="BG179" i="1"/>
  <c r="BE183" i="1"/>
  <c r="BE182" i="1"/>
  <c r="BE181" i="1"/>
  <c r="BE180" i="1"/>
  <c r="BE179" i="1"/>
  <c r="BC183" i="1"/>
  <c r="BC182" i="1"/>
  <c r="BC181" i="1"/>
  <c r="BC180" i="1"/>
  <c r="BC179" i="1"/>
  <c r="BA183" i="1"/>
  <c r="BA182" i="1"/>
  <c r="BA181" i="1"/>
  <c r="BA180" i="1"/>
  <c r="BA179" i="1"/>
  <c r="AY183" i="1"/>
  <c r="AY182" i="1"/>
  <c r="AY181" i="1"/>
  <c r="AY180" i="1"/>
  <c r="AY179" i="1"/>
  <c r="AW183" i="1"/>
  <c r="AW182" i="1"/>
  <c r="AW181" i="1"/>
  <c r="AW180" i="1"/>
  <c r="AW179" i="1"/>
  <c r="AU183" i="1"/>
  <c r="AU182" i="1"/>
  <c r="AU181" i="1"/>
  <c r="AU180" i="1"/>
  <c r="AU179" i="1"/>
  <c r="AS183" i="1"/>
  <c r="AS182" i="1"/>
  <c r="AS181" i="1"/>
  <c r="AS180" i="1"/>
  <c r="AS179" i="1"/>
  <c r="AQ183" i="1"/>
  <c r="AQ182" i="1"/>
  <c r="AQ181" i="1"/>
  <c r="AQ180" i="1"/>
  <c r="AQ179" i="1"/>
  <c r="AO183" i="1"/>
  <c r="AO182" i="1"/>
  <c r="AO181" i="1"/>
  <c r="AO180" i="1"/>
  <c r="AO179" i="1"/>
  <c r="AM183" i="1"/>
  <c r="AM182" i="1"/>
  <c r="AM181" i="1"/>
  <c r="AM180" i="1"/>
  <c r="AM179" i="1"/>
  <c r="AK183" i="1"/>
  <c r="AK182" i="1"/>
  <c r="AK181" i="1"/>
  <c r="AK180" i="1"/>
  <c r="AK179" i="1"/>
  <c r="AI183" i="1"/>
  <c r="AI182" i="1"/>
  <c r="AI181" i="1"/>
  <c r="AI180" i="1"/>
  <c r="AI179" i="1"/>
  <c r="AG183" i="1"/>
  <c r="AG182" i="1"/>
  <c r="AG181" i="1"/>
  <c r="AG180" i="1"/>
  <c r="AG179" i="1"/>
  <c r="AE183" i="1"/>
  <c r="AE182" i="1"/>
  <c r="AE181" i="1"/>
  <c r="AE180" i="1"/>
  <c r="AE179" i="1"/>
  <c r="AC183" i="1"/>
  <c r="AC182" i="1"/>
  <c r="AC181" i="1"/>
  <c r="AC180" i="1"/>
  <c r="AC179" i="1"/>
  <c r="AA183" i="1"/>
  <c r="AA182" i="1"/>
  <c r="AA181" i="1"/>
  <c r="AA180" i="1"/>
  <c r="AA179" i="1"/>
  <c r="Y183" i="1"/>
  <c r="Y182" i="1"/>
  <c r="Y181" i="1"/>
  <c r="Y180" i="1"/>
  <c r="Y179" i="1"/>
  <c r="W183" i="1"/>
  <c r="W182" i="1"/>
  <c r="W181" i="1"/>
  <c r="W180" i="1"/>
  <c r="W179" i="1"/>
  <c r="U183" i="1"/>
  <c r="U182" i="1"/>
  <c r="U181" i="1"/>
  <c r="U180" i="1"/>
  <c r="U179" i="1"/>
  <c r="S183" i="1"/>
  <c r="S182" i="1"/>
  <c r="S181" i="1"/>
  <c r="S180" i="1"/>
  <c r="S179" i="1"/>
  <c r="Q183" i="1"/>
  <c r="Q182" i="1"/>
  <c r="Q181" i="1"/>
  <c r="Q180" i="1"/>
  <c r="Q179" i="1"/>
  <c r="O183" i="1"/>
  <c r="O182" i="1"/>
  <c r="O181" i="1"/>
  <c r="O180" i="1"/>
  <c r="O179" i="1"/>
  <c r="M183" i="1"/>
  <c r="M182" i="1"/>
  <c r="M181" i="1"/>
  <c r="M180" i="1"/>
  <c r="M179" i="1"/>
  <c r="K183" i="1"/>
  <c r="K182" i="1"/>
  <c r="K181" i="1"/>
  <c r="K180" i="1"/>
  <c r="K179" i="1"/>
  <c r="I183" i="1"/>
  <c r="I182" i="1"/>
  <c r="I181" i="1"/>
  <c r="I180" i="1"/>
  <c r="I179" i="1"/>
  <c r="CG184" i="1"/>
  <c r="CG183" i="1"/>
  <c r="CG182" i="1"/>
  <c r="CG181" i="1"/>
  <c r="CG180" i="1"/>
  <c r="CE184" i="1"/>
  <c r="CE183" i="1"/>
  <c r="CE182" i="1"/>
  <c r="CE181" i="1"/>
  <c r="CE180" i="1"/>
  <c r="CC184" i="1"/>
  <c r="CC183" i="1"/>
  <c r="CC182" i="1"/>
  <c r="CC181" i="1"/>
  <c r="CC180" i="1"/>
  <c r="CA184" i="1"/>
  <c r="CA183" i="1"/>
  <c r="CA182" i="1"/>
  <c r="CA181" i="1"/>
  <c r="CA180" i="1"/>
  <c r="BY184" i="1"/>
  <c r="BY183" i="1"/>
  <c r="BY182" i="1"/>
  <c r="BY181" i="1"/>
  <c r="BY180" i="1"/>
  <c r="BW184" i="1"/>
  <c r="BW183" i="1"/>
  <c r="BW182" i="1"/>
  <c r="BW181" i="1"/>
  <c r="BW180" i="1"/>
  <c r="BU184" i="1"/>
  <c r="BU183" i="1"/>
  <c r="BU182" i="1"/>
  <c r="BU181" i="1"/>
  <c r="BU180" i="1"/>
  <c r="BS184" i="1"/>
  <c r="BS183" i="1"/>
  <c r="BS182" i="1"/>
  <c r="BS181" i="1"/>
  <c r="BS180" i="1"/>
  <c r="BQ184" i="1"/>
  <c r="BQ183" i="1"/>
  <c r="BQ182" i="1"/>
  <c r="BQ181" i="1"/>
  <c r="BQ180" i="1"/>
  <c r="BO184" i="1"/>
  <c r="BO183" i="1"/>
  <c r="BO182" i="1"/>
  <c r="BO181" i="1"/>
  <c r="BO180" i="1"/>
  <c r="G183" i="1"/>
  <c r="G182" i="1"/>
  <c r="G181" i="1"/>
  <c r="G180" i="1"/>
  <c r="G179" i="1"/>
  <c r="E180" i="1"/>
  <c r="E181" i="1"/>
  <c r="E182" i="1"/>
  <c r="E183" i="1"/>
  <c r="E179" i="1"/>
  <c r="C188" i="1"/>
  <c r="C180" i="1"/>
  <c r="C181" i="1"/>
  <c r="C182" i="1"/>
  <c r="C183" i="1"/>
  <c r="C184" i="1"/>
  <c r="C185" i="1"/>
  <c r="C186" i="1"/>
  <c r="C187" i="1"/>
  <c r="C179" i="1"/>
  <c r="AQ27" i="24" l="1"/>
  <c r="G26" i="24"/>
  <c r="AE24" i="24"/>
  <c r="BM27" i="24"/>
  <c r="AC26" i="24"/>
  <c r="BI24" i="24"/>
  <c r="AC23" i="24"/>
  <c r="BG26" i="24"/>
  <c r="W25" i="24"/>
  <c r="K23" i="24"/>
  <c r="BA25" i="24"/>
  <c r="AO23" i="24"/>
  <c r="AG26" i="24"/>
  <c r="Q24" i="24"/>
  <c r="K27" i="24"/>
  <c r="AI25" i="24"/>
  <c r="BK23" i="24"/>
  <c r="AG27" i="24"/>
  <c r="BM25" i="24"/>
  <c r="AC24" i="24"/>
  <c r="BK27" i="24"/>
  <c r="AA26" i="24"/>
  <c r="AY24" i="24"/>
  <c r="BI27" i="24"/>
  <c r="AS25" i="24"/>
  <c r="AG23" i="24"/>
  <c r="U27" i="24"/>
  <c r="E25" i="24"/>
  <c r="BC26" i="24"/>
  <c r="S25" i="24"/>
  <c r="AU23" i="24"/>
  <c r="Q27" i="24"/>
  <c r="AW25" i="24"/>
  <c r="M24" i="24"/>
  <c r="AU27" i="24"/>
  <c r="K26" i="24"/>
  <c r="AI24" i="24"/>
  <c r="M27" i="24"/>
  <c r="BM24" i="24"/>
  <c r="AQ23" i="24"/>
  <c r="E27" i="24"/>
  <c r="AK25" i="24"/>
  <c r="BE24" i="24"/>
  <c r="Y23" i="24"/>
  <c r="AI27" i="24"/>
  <c r="AU26" i="24"/>
  <c r="BG25" i="24"/>
  <c r="K25" i="24"/>
  <c r="W24" i="24"/>
  <c r="AM23" i="24"/>
  <c r="BE27" i="24"/>
  <c r="I27" i="24"/>
  <c r="U26" i="24"/>
  <c r="AO25" i="24"/>
  <c r="BA24" i="24"/>
  <c r="E24" i="24"/>
  <c r="U23" i="24"/>
  <c r="AM27" i="24"/>
  <c r="AY26" i="24"/>
  <c r="BK25" i="24"/>
  <c r="O25" i="24"/>
  <c r="AA24" i="24"/>
  <c r="AI23" i="24"/>
  <c r="AS27" i="24"/>
  <c r="BM26" i="24"/>
  <c r="Q26" i="24"/>
  <c r="AC25" i="24"/>
  <c r="AW24" i="24"/>
  <c r="BM23" i="24"/>
  <c r="Q23" i="24"/>
  <c r="AA27" i="24"/>
  <c r="AM26" i="24"/>
  <c r="AY25" i="24"/>
  <c r="BK24" i="24"/>
  <c r="O24" i="24"/>
  <c r="AE23" i="24"/>
  <c r="AW27" i="24"/>
  <c r="BI26" i="24"/>
  <c r="M26" i="24"/>
  <c r="AG25" i="24"/>
  <c r="AS24" i="24"/>
  <c r="BI23" i="24"/>
  <c r="M23" i="24"/>
  <c r="AE27" i="24"/>
  <c r="AQ26" i="24"/>
  <c r="BC25" i="24"/>
  <c r="G25" i="24"/>
  <c r="S24" i="24"/>
  <c r="AA23" i="24"/>
  <c r="AK27" i="24"/>
  <c r="BE26" i="24"/>
  <c r="I26" i="24"/>
  <c r="U25" i="24"/>
  <c r="AO24" i="24"/>
  <c r="BE23" i="24"/>
  <c r="I23" i="24"/>
  <c r="BA27" i="24"/>
  <c r="Y26" i="24"/>
  <c r="I24" i="24"/>
  <c r="S27" i="24"/>
  <c r="AE26" i="24"/>
  <c r="AQ25" i="24"/>
  <c r="BC24" i="24"/>
  <c r="G24" i="24"/>
  <c r="W23" i="24"/>
  <c r="AO27" i="24"/>
  <c r="BA26" i="24"/>
  <c r="E26" i="24"/>
  <c r="Y25" i="24"/>
  <c r="AK24" i="24"/>
  <c r="BA23" i="24"/>
  <c r="E23" i="24"/>
  <c r="W27" i="24"/>
  <c r="AI26" i="24"/>
  <c r="AU25" i="24"/>
  <c r="BG24" i="24"/>
  <c r="K24" i="24"/>
  <c r="S23" i="24"/>
  <c r="AC27" i="24"/>
  <c r="AW26" i="24"/>
  <c r="BI25" i="24"/>
  <c r="M25" i="24"/>
  <c r="AG24" i="24"/>
  <c r="AI23" i="22"/>
  <c r="BE23" i="22"/>
  <c r="E25" i="22"/>
  <c r="AU25" i="22"/>
  <c r="W23" i="22"/>
  <c r="AC22" i="22"/>
  <c r="AQ22" i="22"/>
  <c r="I23" i="22"/>
  <c r="BI23" i="22"/>
  <c r="O23" i="22"/>
  <c r="AU26" i="22"/>
  <c r="BA26" i="22"/>
  <c r="Y22" i="22"/>
  <c r="U23" i="22"/>
  <c r="BG24" i="22"/>
  <c r="AE22" i="22"/>
  <c r="BG25" i="22"/>
  <c r="E26" i="22"/>
  <c r="M23" i="22"/>
  <c r="AY24" i="22"/>
  <c r="AW26" i="22"/>
  <c r="K25" i="22"/>
  <c r="Y25" i="22"/>
  <c r="AM25" i="22"/>
  <c r="E23" i="22"/>
  <c r="G23" i="22"/>
  <c r="AA23" i="22"/>
  <c r="U25" i="22"/>
  <c r="AK23" i="22"/>
  <c r="AY26" i="22"/>
  <c r="BK25" i="22"/>
  <c r="O25" i="22"/>
  <c r="AA24" i="22"/>
  <c r="AM23" i="22"/>
  <c r="BC22" i="22"/>
  <c r="G22" i="22"/>
  <c r="Y26" i="22"/>
  <c r="AO24" i="22"/>
  <c r="BA22" i="22"/>
  <c r="E22" i="22"/>
  <c r="W26" i="22"/>
  <c r="AI25" i="22"/>
  <c r="AU24" i="22"/>
  <c r="BG23" i="22"/>
  <c r="K23" i="22"/>
  <c r="S22" i="22"/>
  <c r="AC26" i="22"/>
  <c r="AW25" i="22"/>
  <c r="BI24" i="22"/>
  <c r="M24" i="22"/>
  <c r="AG23" i="22"/>
  <c r="AW22" i="22"/>
  <c r="M25" i="22"/>
  <c r="AC23" i="22"/>
  <c r="AQ26" i="22"/>
  <c r="BC25" i="22"/>
  <c r="G25" i="22"/>
  <c r="S24" i="22"/>
  <c r="AE23" i="22"/>
  <c r="AU22" i="22"/>
  <c r="BM26" i="22"/>
  <c r="Q26" i="22"/>
  <c r="AG24" i="22"/>
  <c r="AS22" i="22"/>
  <c r="BK26" i="22"/>
  <c r="O26" i="22"/>
  <c r="AA25" i="22"/>
  <c r="AM24" i="22"/>
  <c r="AY23" i="22"/>
  <c r="BG22" i="22"/>
  <c r="K22" i="22"/>
  <c r="U26" i="22"/>
  <c r="AO25" i="22"/>
  <c r="BA24" i="22"/>
  <c r="E24" i="22"/>
  <c r="Y23" i="22"/>
  <c r="AO22" i="22"/>
  <c r="AM22" i="22"/>
  <c r="BE26" i="22"/>
  <c r="I26" i="22"/>
  <c r="Y24" i="22"/>
  <c r="AK22" i="22"/>
  <c r="BC26" i="22"/>
  <c r="G26" i="22"/>
  <c r="S25" i="22"/>
  <c r="AE24" i="22"/>
  <c r="AQ23" i="22"/>
  <c r="AY22" i="22"/>
  <c r="BI26" i="22"/>
  <c r="M26" i="22"/>
  <c r="AG25" i="22"/>
  <c r="AS24" i="22"/>
  <c r="BM23" i="22"/>
  <c r="Q23" i="22"/>
  <c r="AG22" i="22"/>
  <c r="AC24" i="22"/>
  <c r="AK25" i="22"/>
  <c r="BA23" i="22"/>
  <c r="S26" i="22"/>
  <c r="AE25" i="22"/>
  <c r="AQ24" i="22"/>
  <c r="BC23" i="22"/>
  <c r="W22" i="22"/>
  <c r="AO26" i="22"/>
  <c r="BE24" i="22"/>
  <c r="I24" i="22"/>
  <c r="U22" i="22"/>
  <c r="AM26" i="22"/>
  <c r="AY25" i="22"/>
  <c r="BK24" i="22"/>
  <c r="O24" i="22"/>
  <c r="AI22" i="22"/>
  <c r="AS26" i="22"/>
  <c r="BM25" i="22"/>
  <c r="Q25" i="22"/>
  <c r="AW23" i="22"/>
  <c r="BM22" i="22"/>
  <c r="Q22" i="22"/>
  <c r="AC25" i="22"/>
  <c r="AS23" i="22"/>
  <c r="BG26" i="22"/>
  <c r="K26" i="22"/>
  <c r="W25" i="22"/>
  <c r="AI24" i="22"/>
  <c r="AU23" i="22"/>
  <c r="BK22" i="22"/>
  <c r="O22" i="22"/>
  <c r="AG26" i="22"/>
  <c r="AW24" i="22"/>
  <c r="BI22" i="22"/>
  <c r="M22" i="22"/>
  <c r="AE26" i="22"/>
  <c r="AQ25" i="22"/>
  <c r="BC24" i="22"/>
  <c r="G24" i="22"/>
  <c r="S23" i="22"/>
  <c r="AA22" i="22"/>
  <c r="AK26" i="22"/>
  <c r="BE25" i="22"/>
  <c r="I25" i="22"/>
  <c r="U24" i="22"/>
  <c r="AO23" i="22"/>
  <c r="BE22" i="22"/>
  <c r="I22" i="22"/>
  <c r="AA39" i="18"/>
  <c r="AY37" i="18"/>
  <c r="O36" i="18"/>
  <c r="Y39" i="18"/>
  <c r="BE37" i="18"/>
  <c r="BG38" i="18"/>
  <c r="W37" i="18"/>
  <c r="AQ35" i="18"/>
  <c r="BA36" i="18"/>
  <c r="U35" i="18"/>
  <c r="BE38" i="18"/>
  <c r="U37" i="18"/>
  <c r="BE35" i="18"/>
  <c r="S39" i="18"/>
  <c r="AQ37" i="18"/>
  <c r="G36" i="18"/>
  <c r="Q39" i="18"/>
  <c r="AW37" i="18"/>
  <c r="AY38" i="18"/>
  <c r="O37" i="18"/>
  <c r="AI35" i="18"/>
  <c r="AS36" i="18"/>
  <c r="M35" i="18"/>
  <c r="AW38" i="18"/>
  <c r="M37" i="18"/>
  <c r="AW35" i="18"/>
  <c r="BG39" i="18"/>
  <c r="K39" i="18"/>
  <c r="W38" i="18"/>
  <c r="AI37" i="18"/>
  <c r="AU36" i="18"/>
  <c r="BK35" i="18"/>
  <c r="BE39" i="18"/>
  <c r="I39" i="18"/>
  <c r="U38" i="18"/>
  <c r="AO37" i="18"/>
  <c r="AE39" i="18"/>
  <c r="AQ38" i="18"/>
  <c r="BC37" i="18"/>
  <c r="G37" i="18"/>
  <c r="S36" i="18"/>
  <c r="AA35" i="18"/>
  <c r="Y37" i="18"/>
  <c r="AK36" i="18"/>
  <c r="BA35" i="18"/>
  <c r="E35" i="18"/>
  <c r="U39" i="18"/>
  <c r="AO38" i="18"/>
  <c r="BA37" i="18"/>
  <c r="E37" i="18"/>
  <c r="Y36" i="18"/>
  <c r="AO35" i="18"/>
  <c r="AY61" i="20"/>
  <c r="BG59" i="20"/>
  <c r="K59" i="20"/>
  <c r="AI60" i="20"/>
  <c r="G60" i="20"/>
  <c r="BC60" i="20"/>
  <c r="AG61" i="20"/>
  <c r="AS60" i="20"/>
  <c r="BM59" i="20"/>
  <c r="Q59" i="20"/>
  <c r="BG60" i="20"/>
  <c r="W59" i="20"/>
  <c r="AC61" i="20"/>
  <c r="AW60" i="20"/>
  <c r="BI59" i="20"/>
  <c r="M59" i="20"/>
  <c r="AA32" i="21"/>
  <c r="AM31" i="21"/>
  <c r="AY30" i="21"/>
  <c r="BK29" i="21"/>
  <c r="O29" i="21"/>
  <c r="AE28" i="21"/>
  <c r="AW32" i="21"/>
  <c r="BI31" i="21"/>
  <c r="M31" i="21"/>
  <c r="AG30" i="21"/>
  <c r="AS29" i="21"/>
  <c r="BI28" i="21"/>
  <c r="M28" i="21"/>
  <c r="AE32" i="21"/>
  <c r="AQ31" i="21"/>
  <c r="BC30" i="21"/>
  <c r="G30" i="21"/>
  <c r="S29" i="21"/>
  <c r="AA28" i="21"/>
  <c r="AK32" i="21"/>
  <c r="BE31" i="21"/>
  <c r="I31" i="21"/>
  <c r="U30" i="21"/>
  <c r="AO29" i="21"/>
  <c r="BE28" i="21"/>
  <c r="I28" i="21"/>
  <c r="AY39" i="18"/>
  <c r="BK38" i="18"/>
  <c r="O38" i="18"/>
  <c r="AA37" i="18"/>
  <c r="AM36" i="18"/>
  <c r="BC35" i="18"/>
  <c r="AW39" i="18"/>
  <c r="BI38" i="18"/>
  <c r="M38" i="18"/>
  <c r="AG37" i="18"/>
  <c r="W39" i="18"/>
  <c r="AI38" i="18"/>
  <c r="AU37" i="18"/>
  <c r="BG36" i="18"/>
  <c r="K36" i="18"/>
  <c r="S35" i="18"/>
  <c r="Q37" i="18"/>
  <c r="AC36" i="18"/>
  <c r="AS35" i="18"/>
  <c r="BI39" i="18"/>
  <c r="M39" i="18"/>
  <c r="AG38" i="18"/>
  <c r="AS37" i="18"/>
  <c r="BM36" i="18"/>
  <c r="Q36" i="18"/>
  <c r="AG35" i="18"/>
  <c r="AQ61" i="20"/>
  <c r="AY59" i="20"/>
  <c r="BK61" i="20"/>
  <c r="S60" i="20"/>
  <c r="O60" i="20"/>
  <c r="BK60" i="20"/>
  <c r="Y61" i="20"/>
  <c r="AK60" i="20"/>
  <c r="BE59" i="20"/>
  <c r="I59" i="20"/>
  <c r="AQ60" i="20"/>
  <c r="G59" i="20"/>
  <c r="U61" i="20"/>
  <c r="AO60" i="20"/>
  <c r="BA59" i="20"/>
  <c r="E59" i="20"/>
  <c r="S32" i="21"/>
  <c r="AE31" i="21"/>
  <c r="AQ30" i="21"/>
  <c r="BC29" i="21"/>
  <c r="G29" i="21"/>
  <c r="W28" i="21"/>
  <c r="AO32" i="21"/>
  <c r="BA31" i="21"/>
  <c r="E31" i="21"/>
  <c r="Y30" i="21"/>
  <c r="AK29" i="21"/>
  <c r="BA28" i="21"/>
  <c r="E28" i="21"/>
  <c r="W32" i="21"/>
  <c r="AI31" i="21"/>
  <c r="AU30" i="21"/>
  <c r="BG29" i="21"/>
  <c r="K29" i="21"/>
  <c r="S28" i="21"/>
  <c r="AC32" i="21"/>
  <c r="AW31" i="21"/>
  <c r="BI30" i="21"/>
  <c r="M30" i="21"/>
  <c r="AG29" i="21"/>
  <c r="AW28" i="21"/>
  <c r="AQ39" i="18"/>
  <c r="BC38" i="18"/>
  <c r="G38" i="18"/>
  <c r="S37" i="18"/>
  <c r="AE36" i="18"/>
  <c r="AU35" i="18"/>
  <c r="AO39" i="18"/>
  <c r="BA38" i="18"/>
  <c r="E38" i="18"/>
  <c r="BK39" i="18"/>
  <c r="O39" i="18"/>
  <c r="AA38" i="18"/>
  <c r="AM37" i="18"/>
  <c r="AY36" i="18"/>
  <c r="BG35" i="18"/>
  <c r="K35" i="18"/>
  <c r="I37" i="18"/>
  <c r="U36" i="18"/>
  <c r="AK35" i="18"/>
  <c r="BA39" i="18"/>
  <c r="E39" i="18"/>
  <c r="Y38" i="18"/>
  <c r="AK37" i="18"/>
  <c r="BE36" i="18"/>
  <c r="I36" i="18"/>
  <c r="AI61" i="20"/>
  <c r="AQ59" i="20"/>
  <c r="AU61" i="20"/>
  <c r="BC59" i="20"/>
  <c r="W60" i="20"/>
  <c r="BM61" i="20"/>
  <c r="Q61" i="20"/>
  <c r="AC60" i="20"/>
  <c r="AW59" i="20"/>
  <c r="BC61" i="20"/>
  <c r="AA60" i="20"/>
  <c r="BI61" i="20"/>
  <c r="M61" i="20"/>
  <c r="AG60" i="20"/>
  <c r="BG32" i="21"/>
  <c r="K32" i="21"/>
  <c r="W31" i="21"/>
  <c r="AI30" i="21"/>
  <c r="AU29" i="21"/>
  <c r="BK28" i="21"/>
  <c r="O28" i="21"/>
  <c r="AG32" i="21"/>
  <c r="AS31" i="21"/>
  <c r="BM30" i="21"/>
  <c r="Q30" i="21"/>
  <c r="AC29" i="21"/>
  <c r="AS28" i="21"/>
  <c r="BK32" i="21"/>
  <c r="O32" i="21"/>
  <c r="AA31" i="21"/>
  <c r="AM30" i="21"/>
  <c r="AY29" i="21"/>
  <c r="BG28" i="21"/>
  <c r="K28" i="21"/>
  <c r="U32" i="21"/>
  <c r="AO31" i="21"/>
  <c r="BA30" i="21"/>
  <c r="E30" i="21"/>
  <c r="Y29" i="21"/>
  <c r="AE58" i="20"/>
  <c r="E58" i="20"/>
  <c r="G58" i="20"/>
  <c r="AK58" i="20"/>
  <c r="Q57" i="20"/>
  <c r="BM57" i="20"/>
  <c r="AY57" i="20"/>
  <c r="AK57" i="20"/>
  <c r="Y58" i="20"/>
  <c r="G57" i="20"/>
  <c r="BC57" i="20"/>
  <c r="K58" i="20"/>
  <c r="AU58" i="20"/>
  <c r="BK58" i="20"/>
  <c r="M58" i="20"/>
  <c r="Y57" i="20"/>
  <c r="K57" i="20"/>
  <c r="BG57" i="20"/>
  <c r="AS57" i="20"/>
  <c r="AG58" i="20"/>
  <c r="O57" i="20"/>
  <c r="BK57" i="20"/>
  <c r="S58" i="20"/>
  <c r="W58" i="20"/>
  <c r="AM58" i="20"/>
  <c r="AG57" i="20"/>
  <c r="S57" i="20"/>
  <c r="E57" i="20"/>
  <c r="BA57" i="20"/>
  <c r="AO58" i="20"/>
  <c r="W57" i="20"/>
  <c r="AA58" i="20"/>
  <c r="AI58" i="20"/>
  <c r="O58" i="20"/>
  <c r="AO57" i="20"/>
  <c r="AA57" i="20"/>
  <c r="M57" i="20"/>
  <c r="BI57" i="20"/>
  <c r="AW58" i="20"/>
  <c r="AE57" i="20"/>
  <c r="AQ58" i="20"/>
  <c r="AS58" i="20"/>
  <c r="BA58" i="20"/>
  <c r="BC58" i="20"/>
  <c r="AW57" i="20"/>
  <c r="AI57" i="20"/>
  <c r="U57" i="20"/>
  <c r="I58" i="20"/>
  <c r="BE58" i="20"/>
  <c r="AM57" i="20"/>
  <c r="AY58" i="20"/>
  <c r="U58" i="20"/>
  <c r="AC58" i="20"/>
  <c r="BI58" i="20"/>
  <c r="I57" i="20"/>
  <c r="BE57" i="20"/>
  <c r="AQ57" i="20"/>
  <c r="AC57" i="20"/>
  <c r="Q58" i="20"/>
  <c r="BM58" i="20"/>
  <c r="AU57" i="20"/>
  <c r="BG58" i="20"/>
  <c r="J15" i="3"/>
  <c r="J21" i="3"/>
  <c r="J17" i="3"/>
  <c r="J23" i="3"/>
  <c r="J19" i="3"/>
  <c r="J24" i="3"/>
  <c r="J22" i="3"/>
  <c r="J20" i="3"/>
  <c r="J18" i="3"/>
  <c r="J16" i="3"/>
  <c r="AI41" i="17"/>
  <c r="BG39" i="17"/>
  <c r="AA39" i="17"/>
  <c r="BC37" i="17"/>
  <c r="W37" i="17"/>
  <c r="O38" i="17"/>
  <c r="AM40" i="17"/>
  <c r="G38" i="17"/>
  <c r="AE40" i="17"/>
  <c r="BM41" i="17"/>
  <c r="AG41" i="17"/>
  <c r="BI40" i="17"/>
  <c r="AC40" i="17"/>
  <c r="BM39" i="17"/>
  <c r="AG39" i="17"/>
  <c r="BI38" i="17"/>
  <c r="AC38" i="17"/>
  <c r="BI37" i="17"/>
  <c r="AC37" i="17"/>
  <c r="BG37" i="17"/>
  <c r="BA39" i="17"/>
  <c r="AM41" i="17"/>
  <c r="G41" i="17"/>
  <c r="AI40" i="17"/>
  <c r="BK39" i="17"/>
  <c r="AE39" i="17"/>
  <c r="BG38" i="17"/>
  <c r="AA38" i="17"/>
  <c r="AQ37" i="17"/>
  <c r="BA41" i="17"/>
  <c r="U41" i="17"/>
  <c r="BE40" i="17"/>
  <c r="Y40" i="17"/>
  <c r="AC39" i="17"/>
  <c r="BM38" i="17"/>
  <c r="AG38" i="17"/>
  <c r="BM37" i="17"/>
  <c r="AG37" i="17"/>
  <c r="AQ41" i="17"/>
  <c r="AI39" i="17"/>
  <c r="S37" i="17"/>
  <c r="W40" i="17"/>
  <c r="BK40" i="17"/>
  <c r="I41" i="17"/>
  <c r="E40" i="17"/>
  <c r="E38" i="17"/>
  <c r="E37" i="17"/>
  <c r="AU41" i="17"/>
  <c r="K40" i="17"/>
  <c r="AI38" i="17"/>
  <c r="BI41" i="17"/>
  <c r="BM40" i="17"/>
  <c r="AG40" i="17"/>
  <c r="AO38" i="17"/>
  <c r="AO37" i="17"/>
  <c r="BG41" i="17"/>
  <c r="AA41" i="17"/>
  <c r="AY39" i="17"/>
  <c r="S39" i="17"/>
  <c r="AU37" i="17"/>
  <c r="O37" i="17"/>
  <c r="AM38" i="17"/>
  <c r="W38" i="17"/>
  <c r="AE38" i="17"/>
  <c r="AU40" i="17"/>
  <c r="BE41" i="17"/>
  <c r="Y41" i="17"/>
  <c r="BA40" i="17"/>
  <c r="U40" i="17"/>
  <c r="BE39" i="17"/>
  <c r="Y39" i="17"/>
  <c r="BA38" i="17"/>
  <c r="U38" i="17"/>
  <c r="BA37" i="17"/>
  <c r="U37" i="17"/>
  <c r="AI37" i="17"/>
  <c r="BK41" i="17"/>
  <c r="AE41" i="17"/>
  <c r="BG40" i="17"/>
  <c r="AA40" i="17"/>
  <c r="BC39" i="17"/>
  <c r="W39" i="17"/>
  <c r="AY38" i="17"/>
  <c r="S38" i="17"/>
  <c r="K37" i="17"/>
  <c r="AS41" i="17"/>
  <c r="M41" i="17"/>
  <c r="AW40" i="17"/>
  <c r="Q40" i="17"/>
  <c r="U39" i="17"/>
  <c r="BE38" i="17"/>
  <c r="Y38" i="17"/>
  <c r="BE37" i="17"/>
  <c r="Y37" i="17"/>
  <c r="K41" i="17"/>
  <c r="BK37" i="17"/>
  <c r="AE37" i="17"/>
  <c r="G40" i="17"/>
  <c r="O40" i="17"/>
  <c r="AO41" i="17"/>
  <c r="AK40" i="17"/>
  <c r="AO39" i="17"/>
  <c r="I39" i="17"/>
  <c r="AK38" i="17"/>
  <c r="AK37" i="17"/>
  <c r="I40" i="17"/>
  <c r="O41" i="17"/>
  <c r="AQ40" i="17"/>
  <c r="AM39" i="17"/>
  <c r="G39" i="17"/>
  <c r="AY37" i="17"/>
  <c r="AC41" i="17"/>
  <c r="AK39" i="17"/>
  <c r="E39" i="17"/>
  <c r="I38" i="17"/>
  <c r="AY41" i="17"/>
  <c r="S41" i="17"/>
  <c r="AQ39" i="17"/>
  <c r="K39" i="17"/>
  <c r="AM37" i="17"/>
  <c r="G37" i="17"/>
  <c r="BK38" i="17"/>
  <c r="AU38" i="17"/>
  <c r="BC38" i="17"/>
  <c r="BC40" i="17"/>
  <c r="AW41" i="17"/>
  <c r="Q41" i="17"/>
  <c r="AS40" i="17"/>
  <c r="M40" i="17"/>
  <c r="AW39" i="17"/>
  <c r="Q39" i="17"/>
  <c r="AS38" i="17"/>
  <c r="M38" i="17"/>
  <c r="AS37" i="17"/>
  <c r="M37" i="17"/>
  <c r="AA37" i="17"/>
  <c r="BC41" i="17"/>
  <c r="W41" i="17"/>
  <c r="AY40" i="17"/>
  <c r="S40" i="17"/>
  <c r="AU39" i="17"/>
  <c r="O39" i="17"/>
  <c r="AQ38" i="17"/>
  <c r="K38" i="17"/>
  <c r="BI39" i="17"/>
  <c r="AK41" i="17"/>
  <c r="E41" i="17"/>
  <c r="AO40" i="17"/>
  <c r="AS39" i="17"/>
  <c r="M39" i="17"/>
  <c r="AW38" i="17"/>
  <c r="Q38" i="17"/>
  <c r="AW37" i="17"/>
  <c r="I37" i="17"/>
  <c r="C178" i="1"/>
  <c r="M185" i="1" s="1"/>
  <c r="Q186" i="1" l="1"/>
  <c r="M188" i="1"/>
  <c r="AE188" i="1"/>
  <c r="BA188" i="1"/>
  <c r="AI186" i="1"/>
  <c r="BM187" i="1"/>
  <c r="BE186" i="1"/>
  <c r="AA184" i="1"/>
  <c r="Y184" i="1"/>
  <c r="G185" i="1"/>
  <c r="AU187" i="1"/>
  <c r="AA187" i="1"/>
  <c r="AE184" i="1"/>
  <c r="BM184" i="1"/>
  <c r="AU188" i="1"/>
  <c r="O187" i="1"/>
  <c r="BG187" i="1"/>
  <c r="AA186" i="1"/>
  <c r="BK187" i="1"/>
  <c r="AA188" i="1"/>
  <c r="AK186" i="1"/>
  <c r="G188" i="1"/>
  <c r="AI185" i="1"/>
  <c r="O184" i="1"/>
  <c r="BC184" i="1"/>
  <c r="S188" i="1"/>
  <c r="AO188" i="1"/>
  <c r="BM185" i="1"/>
  <c r="AG188" i="1"/>
  <c r="BA185" i="1"/>
  <c r="AO187" i="1"/>
  <c r="S186" i="1"/>
  <c r="AK184" i="1"/>
  <c r="BC186" i="1"/>
  <c r="M187" i="1"/>
  <c r="BA186" i="1"/>
  <c r="U186" i="1"/>
  <c r="G184" i="1"/>
  <c r="Q184" i="1"/>
  <c r="AK187" i="1"/>
  <c r="BC188" i="1"/>
  <c r="Q185" i="1"/>
  <c r="AM185" i="1"/>
  <c r="BE184" i="1"/>
  <c r="W185" i="1"/>
  <c r="AQ188" i="1"/>
  <c r="K185" i="1"/>
  <c r="BK186" i="1"/>
  <c r="AM188" i="1"/>
  <c r="Q187" i="1"/>
  <c r="AG186" i="1"/>
  <c r="AS187" i="1"/>
  <c r="K184" i="1"/>
  <c r="AQ187" i="1"/>
  <c r="E186" i="1"/>
  <c r="Y185" i="1"/>
  <c r="AS185" i="1"/>
  <c r="BK184" i="1"/>
  <c r="Y186" i="1"/>
  <c r="AS188" i="1"/>
  <c r="BK185" i="1"/>
  <c r="AE186" i="1"/>
  <c r="AY184" i="1"/>
  <c r="AI184" i="1"/>
  <c r="AC185" i="1"/>
  <c r="AY186" i="1"/>
  <c r="AM184" i="1"/>
  <c r="W188" i="1"/>
  <c r="K186" i="1"/>
  <c r="AW186" i="1"/>
  <c r="AA185" i="1"/>
  <c r="M184" i="1"/>
  <c r="AM186" i="1"/>
  <c r="W186" i="1"/>
  <c r="AY187" i="1"/>
  <c r="AI187" i="1"/>
  <c r="E188" i="1"/>
  <c r="I185" i="1"/>
  <c r="S185" i="1"/>
  <c r="AC188" i="1"/>
  <c r="AO185" i="1"/>
  <c r="AW187" i="1"/>
  <c r="BE188" i="1"/>
  <c r="I186" i="1"/>
  <c r="S187" i="1"/>
  <c r="AE185" i="1"/>
  <c r="AO186" i="1"/>
  <c r="AW188" i="1"/>
  <c r="BG184" i="1"/>
  <c r="O185" i="1"/>
  <c r="Y187" i="1"/>
  <c r="AI188" i="1"/>
  <c r="AU185" i="1"/>
  <c r="BE185" i="1"/>
  <c r="O188" i="1"/>
  <c r="AS184" i="1"/>
  <c r="AU184" i="1"/>
  <c r="AG187" i="1"/>
  <c r="W184" i="1"/>
  <c r="I187" i="1"/>
  <c r="AK188" i="1"/>
  <c r="U184" i="1"/>
  <c r="BI187" i="1"/>
  <c r="AC187" i="1"/>
  <c r="O186" i="1"/>
  <c r="BI186" i="1"/>
  <c r="AS186" i="1"/>
  <c r="AC186" i="1"/>
  <c r="E185" i="1"/>
  <c r="K187" i="1"/>
  <c r="U187" i="1"/>
  <c r="AG184" i="1"/>
  <c r="AQ185" i="1"/>
  <c r="AY188" i="1"/>
  <c r="BG188" i="1"/>
  <c r="K188" i="1"/>
  <c r="U188" i="1"/>
  <c r="AG185" i="1"/>
  <c r="AQ186" i="1"/>
  <c r="BA184" i="1"/>
  <c r="BI184" i="1"/>
  <c r="Q188" i="1"/>
  <c r="AC184" i="1"/>
  <c r="AM187" i="1"/>
  <c r="AW184" i="1"/>
  <c r="BG185" i="1"/>
  <c r="S184" i="1"/>
  <c r="BC187" i="1"/>
  <c r="AE187" i="1"/>
  <c r="BI188" i="1"/>
  <c r="BC185" i="1"/>
  <c r="BM186" i="1"/>
  <c r="U185" i="1"/>
  <c r="AQ184" i="1"/>
  <c r="BK188" i="1"/>
  <c r="AY185" i="1"/>
  <c r="E184" i="1"/>
  <c r="BI185" i="1"/>
  <c r="M186" i="1"/>
  <c r="W187" i="1"/>
  <c r="AO184" i="1"/>
  <c r="BA187" i="1"/>
  <c r="I184" i="1"/>
  <c r="Y188" i="1"/>
  <c r="AK185" i="1"/>
  <c r="AU186" i="1"/>
  <c r="BG186" i="1"/>
  <c r="E187" i="1"/>
  <c r="AW185" i="1"/>
  <c r="BE187" i="1"/>
  <c r="BM188" i="1"/>
  <c r="G187" i="1"/>
  <c r="I188" i="1"/>
  <c r="G186" i="1"/>
</calcChain>
</file>

<file path=xl/sharedStrings.xml><?xml version="1.0" encoding="utf-8"?>
<sst xmlns="http://schemas.openxmlformats.org/spreadsheetml/2006/main" count="23892" uniqueCount="451">
  <si>
    <t>IP</t>
  </si>
  <si>
    <t>71.199.119.59</t>
  </si>
  <si>
    <t>2013-04-22 21:55:37</t>
  </si>
  <si>
    <t>Freshman (0 -32 credits)</t>
  </si>
  <si>
    <t>Available</t>
  </si>
  <si>
    <t>NOT Available - BUT Should Be!</t>
  </si>
  <si>
    <t>Not Needed</t>
  </si>
  <si>
    <t>209.250.216.49</t>
  </si>
  <si>
    <t>2013-04-22 15:50:55</t>
  </si>
  <si>
    <t>Senior (97 – 128 credits)</t>
  </si>
  <si>
    <t>NOT Available</t>
  </si>
  <si>
    <t>209.250.213.226</t>
  </si>
  <si>
    <t>2013-04-21 19:50:46</t>
  </si>
  <si>
    <t>209.158.5.153</t>
  </si>
  <si>
    <t>2013-04-21 10:45:14</t>
  </si>
  <si>
    <t>71.60.22.156</t>
  </si>
  <si>
    <t>2013-04-21 10:04:28</t>
  </si>
  <si>
    <t>68.41.228.120</t>
  </si>
  <si>
    <t>2013-04-20 15:10:05</t>
  </si>
  <si>
    <t xml:space="preserve">I answered "I don't know" to the questions and "Extremely Important" to the 11 criterion because I'm an Virtual Campus student.  I don't have physical contact with the Computer Labs but, I consider the mentioned services to be extremely important. </t>
  </si>
  <si>
    <t>98.21.19.200</t>
  </si>
  <si>
    <t>2013-04-19 22:37:36</t>
  </si>
  <si>
    <t>209.250.212.163</t>
  </si>
  <si>
    <t>2013-04-18 23:35:31</t>
  </si>
  <si>
    <t>2013-04-18 12:50:10</t>
  </si>
  <si>
    <t>None of the above</t>
  </si>
  <si>
    <t>76.125.239.120</t>
  </si>
  <si>
    <t>2013-04-18 11:03:12</t>
  </si>
  <si>
    <t>108.15.128.206</t>
  </si>
  <si>
    <t>2013-04-18 08:34:28</t>
  </si>
  <si>
    <t>10.6.10.172</t>
  </si>
  <si>
    <t>2013-04-17 18:23:53</t>
  </si>
  <si>
    <t>Sophomore (33 – 64 credits)</t>
  </si>
  <si>
    <t>2013-04-17 17:25:15</t>
  </si>
  <si>
    <t xml:space="preserve">Select One </t>
  </si>
  <si>
    <t xml:space="preserve">Large screen monitor for vis. impaired.  </t>
  </si>
  <si>
    <t>209.250.217.63</t>
  </si>
  <si>
    <t>2013-04-17 11:44:49</t>
  </si>
  <si>
    <t>I think you guys do a great job!</t>
  </si>
  <si>
    <t>209.250.213.7</t>
  </si>
  <si>
    <t>2013-04-17 10:15:06</t>
  </si>
  <si>
    <t>Junior (65 – 96 credits)</t>
  </si>
  <si>
    <t>The ability to play DVD's on the desktop computers.
The software just isn't available to play DVD's even though the computers have a DVD drive. Some professors use JAVA for applications not Java script editor but JAVA.</t>
  </si>
  <si>
    <t>2013-04-17 09:16:20</t>
  </si>
  <si>
    <t>Faculty</t>
  </si>
  <si>
    <t>209.250.208.92</t>
  </si>
  <si>
    <t>2013-04-17 08:53:23</t>
  </si>
  <si>
    <t>76.125.239.102</t>
  </si>
  <si>
    <t>2013-04-16 23:55:21</t>
  </si>
  <si>
    <t>71.199.119.244</t>
  </si>
  <si>
    <t>2013-04-16 20:52:37</t>
  </si>
  <si>
    <t>none</t>
  </si>
  <si>
    <t>10.50.0.31</t>
  </si>
  <si>
    <t>2013-04-16 20:30:21</t>
  </si>
  <si>
    <t>76.125.239.105</t>
  </si>
  <si>
    <t>2013-04-16 20:14:35</t>
  </si>
  <si>
    <t>108.1.237.201</t>
  </si>
  <si>
    <t>2013-04-16 17:47:19</t>
  </si>
  <si>
    <t>10.6.1.38</t>
  </si>
  <si>
    <t>2013-04-16 17:30:15</t>
  </si>
  <si>
    <t>24.131.23.46</t>
  </si>
  <si>
    <t>2013-04-16 16:45:47</t>
  </si>
  <si>
    <t>209.250.209.63</t>
  </si>
  <si>
    <t>2013-04-16 16:32:35</t>
  </si>
  <si>
    <t>24.131.108.63</t>
  </si>
  <si>
    <t>2013-04-16 16:29:17</t>
  </si>
  <si>
    <t>10.6.2.24</t>
  </si>
  <si>
    <t>2013-04-16 16:26:18</t>
  </si>
  <si>
    <t>24.131.108.87</t>
  </si>
  <si>
    <t>2013-04-16 16:15:22</t>
  </si>
  <si>
    <t>71.199.119.29</t>
  </si>
  <si>
    <t>2013-04-16 15:52:39</t>
  </si>
  <si>
    <t>209.250.216.12</t>
  </si>
  <si>
    <t>2013-04-16 15:16:33</t>
  </si>
  <si>
    <t>98.236.175.214</t>
  </si>
  <si>
    <t>2013-04-16 14:22:40</t>
  </si>
  <si>
    <t>209.250.214.132</t>
  </si>
  <si>
    <t>2013-04-16 14:17:10</t>
  </si>
  <si>
    <t>10.50.0.28</t>
  </si>
  <si>
    <t>2013-04-16 13:50:02</t>
  </si>
  <si>
    <t>209.250.212.233</t>
  </si>
  <si>
    <t>2013-04-16 13:45:09</t>
  </si>
  <si>
    <t>10.13.13.15</t>
  </si>
  <si>
    <t>2013-04-16 13:36:54</t>
  </si>
  <si>
    <t>10.6.0.127</t>
  </si>
  <si>
    <t>2013-04-16 13:36:21</t>
  </si>
  <si>
    <t>98.21.16.157</t>
  </si>
  <si>
    <t>2013-04-16 13:24:32</t>
  </si>
  <si>
    <t>2013-04-16 13:08:12</t>
  </si>
  <si>
    <t>Graduate Student</t>
  </si>
  <si>
    <t>Computer and tech help available during all operating hours.  Including assistance with software, viruses, and upgrades.</t>
  </si>
  <si>
    <t>71.60.21.254</t>
  </si>
  <si>
    <t>2013-04-16 12:37:31</t>
  </si>
  <si>
    <t>209.250.214.7</t>
  </si>
  <si>
    <t>2013-04-16 12:33:24</t>
  </si>
  <si>
    <t>help with checking reliability of sources</t>
  </si>
  <si>
    <t>74.81.108.6</t>
  </si>
  <si>
    <t>2013-04-16 12:14:49</t>
  </si>
  <si>
    <t>209.250.209.236</t>
  </si>
  <si>
    <t>2013-04-16 12:05:28</t>
  </si>
  <si>
    <t>More scanners or signs stating priority of scanning needs on the existing ones</t>
  </si>
  <si>
    <t>24.131.109.206</t>
  </si>
  <si>
    <t>2013-04-16 11:45:06</t>
  </si>
  <si>
    <t>The University is utilizing surveys at an extreme, as a student, it does not feel like a personal approach.  Surveys are a great way to gather information, however I feel like the University is losing contact with students.</t>
  </si>
  <si>
    <t>2013-04-16 11:40:12</t>
  </si>
  <si>
    <t>63.133.235.15</t>
  </si>
  <si>
    <t>2013-04-16 11:39:21</t>
  </si>
  <si>
    <t>10.25.0.59</t>
  </si>
  <si>
    <t>2013-04-16 11:38:38</t>
  </si>
  <si>
    <t>24.3.227.238</t>
  </si>
  <si>
    <t>2013-04-16 11:38:33</t>
  </si>
  <si>
    <t>75.179.11.203</t>
  </si>
  <si>
    <t>2013-04-16 11:15:12</t>
  </si>
  <si>
    <t>209.250.213.28</t>
  </si>
  <si>
    <t>2013-04-16 11:12:19</t>
  </si>
  <si>
    <t>209.250.211.166</t>
  </si>
  <si>
    <t>2013-04-16 11:08:07</t>
  </si>
  <si>
    <t>209.250.213.8</t>
  </si>
  <si>
    <t>2013-04-16 10:57:14</t>
  </si>
  <si>
    <t>10.6.8.195</t>
  </si>
  <si>
    <t>2013-04-16 10:55:32</t>
  </si>
  <si>
    <t>10.6.14.75</t>
  </si>
  <si>
    <t>2013-04-16 10:52:46</t>
  </si>
  <si>
    <t>10.6.12.8</t>
  </si>
  <si>
    <t>2013-04-16 10:51:58</t>
  </si>
  <si>
    <t>98.236.174.39</t>
  </si>
  <si>
    <t>2013-04-16 10:50:31</t>
  </si>
  <si>
    <t>2013-04-16 10:44:45</t>
  </si>
  <si>
    <t>2013-04-16 10:43:17</t>
  </si>
  <si>
    <t>71.199.118.131</t>
  </si>
  <si>
    <t>2013-04-15 16:51:23</t>
  </si>
  <si>
    <t>2013-04-14 19:39:48</t>
  </si>
  <si>
    <t>72.23.47.122</t>
  </si>
  <si>
    <t>2013-04-13 19:12:36</t>
  </si>
  <si>
    <t>10.53.0.89</t>
  </si>
  <si>
    <t>2013-04-11 16:41:03</t>
  </si>
  <si>
    <t>2013-04-11 11:11:31</t>
  </si>
  <si>
    <t>71.60.22.170</t>
  </si>
  <si>
    <t>2013-04-11 08:11:47</t>
  </si>
  <si>
    <t>2013-04-10 22:53:02</t>
  </si>
  <si>
    <t>10.60.0.122</t>
  </si>
  <si>
    <t>2013-04-10 19:31:26</t>
  </si>
  <si>
    <t>209.250.213.97</t>
  </si>
  <si>
    <t>2013-04-10 11:11:16</t>
  </si>
  <si>
    <t>67.172.53.71</t>
  </si>
  <si>
    <t>2013-04-10 10:20:46</t>
  </si>
  <si>
    <t>71.60.23.46</t>
  </si>
  <si>
    <t>2013-04-09 22:50:31</t>
  </si>
  <si>
    <t>2013-04-09 21:49:44</t>
  </si>
  <si>
    <t>10.25.0.182</t>
  </si>
  <si>
    <t>2013-04-09 19:32:00</t>
  </si>
  <si>
    <t>10.53.0.94</t>
  </si>
  <si>
    <t>2013-04-09 18:59:11</t>
  </si>
  <si>
    <t>10.53.0.47</t>
  </si>
  <si>
    <t>2013-04-09 18:50:28</t>
  </si>
  <si>
    <t>2013-04-09 17:38:06</t>
  </si>
  <si>
    <t>76.125.238.41</t>
  </si>
  <si>
    <t>2013-04-09 16:48:53</t>
  </si>
  <si>
    <t>10.6.9.189</t>
  </si>
  <si>
    <t>2013-04-09 16:27:49</t>
  </si>
  <si>
    <t>209.250.214.204</t>
  </si>
  <si>
    <t>2013-04-09 14:59:17</t>
  </si>
  <si>
    <t>24.131.23.11</t>
  </si>
  <si>
    <t>2013-04-09 14:34:16</t>
  </si>
  <si>
    <t>2013-04-09 14:01:38</t>
  </si>
  <si>
    <t>67.172.53.177</t>
  </si>
  <si>
    <t>2013-04-09 13:35:53</t>
  </si>
  <si>
    <t>10.52.0.59</t>
  </si>
  <si>
    <t>2013-04-09 12:46:59</t>
  </si>
  <si>
    <t>10.18.12.208</t>
  </si>
  <si>
    <t>2013-04-09 11:10:04</t>
  </si>
  <si>
    <t>2013-04-09 10:56:58</t>
  </si>
  <si>
    <t>10.6.2.34</t>
  </si>
  <si>
    <t>2013-04-09 10:19:09</t>
  </si>
  <si>
    <t>2013-04-09 10:06:17</t>
  </si>
  <si>
    <t>2013-04-09 10:05:55</t>
  </si>
  <si>
    <t>Staff</t>
  </si>
  <si>
    <t>67.172.53.154</t>
  </si>
  <si>
    <t>2013-04-09 09:50:22</t>
  </si>
  <si>
    <t>My family was talking about something on the news that they heard there was a 3D Printer that someone from Clarion invented!? When can we see/use that thing?!</t>
  </si>
  <si>
    <t>2013-04-09 09:10:15</t>
  </si>
  <si>
    <t>2013-04-09 09:06:32</t>
  </si>
  <si>
    <t>having SKYPE and webcams to help students with interviews with employers later in the evening!</t>
  </si>
  <si>
    <t>2013-04-09 05:38:34</t>
  </si>
  <si>
    <t>24.131.109.37</t>
  </si>
  <si>
    <t>2013-04-08 22:40:58</t>
  </si>
  <si>
    <t>2013-04-08 21:44:47</t>
  </si>
  <si>
    <t>2013-04-08 21:26:51</t>
  </si>
  <si>
    <t>71.60.21.180</t>
  </si>
  <si>
    <t>2013-04-08 21:25:23</t>
  </si>
  <si>
    <t>10.25.1.98</t>
  </si>
  <si>
    <t>2013-04-08 20:37:49</t>
  </si>
  <si>
    <t>71.60.22.129</t>
  </si>
  <si>
    <t>2013-04-08 20:21:18</t>
  </si>
  <si>
    <t>2013-04-08 20:14:58</t>
  </si>
  <si>
    <t>76.125.239.126</t>
  </si>
  <si>
    <t>2013-04-08 20:11:15</t>
  </si>
  <si>
    <t>71.60.21.159</t>
  </si>
  <si>
    <t>2013-04-08 20:04:20</t>
  </si>
  <si>
    <t>2013-04-08 19:44:38</t>
  </si>
  <si>
    <t>24.131.109.41</t>
  </si>
  <si>
    <t>2013-04-08 19:42:17</t>
  </si>
  <si>
    <t>24.3.102.168</t>
  </si>
  <si>
    <t>2013-04-08 18:58:52</t>
  </si>
  <si>
    <t>2013-04-08 17:50:23</t>
  </si>
  <si>
    <t>209.250.214.135</t>
  </si>
  <si>
    <t>2013-04-08 16:57:35</t>
  </si>
  <si>
    <t>174.250.64.110</t>
  </si>
  <si>
    <t>2013-04-08 16:54:26</t>
  </si>
  <si>
    <t>98.236.175.36</t>
  </si>
  <si>
    <t>2013-04-08 16:39:14</t>
  </si>
  <si>
    <t>10.101.0.34</t>
  </si>
  <si>
    <t>2013-04-08 16:30:50</t>
  </si>
  <si>
    <t>I'd be better if the library were open for more hours.</t>
  </si>
  <si>
    <t>2013-04-08 16:12:23</t>
  </si>
  <si>
    <t>2013-04-08 16:08:11</t>
  </si>
  <si>
    <t>I believe that the Library should house some of the student services listed above.  Although would like to make sure that there is not duplication of services already offered in other areas or covered by credit bering courses. Thanks!</t>
  </si>
  <si>
    <t>10.53.0.45</t>
  </si>
  <si>
    <t>2013-04-08 15:32:50</t>
  </si>
  <si>
    <t>2013-04-08 14:51:38</t>
  </si>
  <si>
    <t>2013-04-08 14:34:54</t>
  </si>
  <si>
    <t>2013-04-08 14:25:52</t>
  </si>
  <si>
    <t>2013-04-08 14:23:44</t>
  </si>
  <si>
    <t>10.50.0.130</t>
  </si>
  <si>
    <t>2013-04-08 14:18:40</t>
  </si>
  <si>
    <t>2013-04-08 14:11:55</t>
  </si>
  <si>
    <t>24.51.141.34</t>
  </si>
  <si>
    <t>2013-04-08 14:00:40</t>
  </si>
  <si>
    <t>10.6.3.52</t>
  </si>
  <si>
    <t>2013-04-08 13:46:48</t>
  </si>
  <si>
    <t>209.250.212.224</t>
  </si>
  <si>
    <t>2013-04-08 13:46:33</t>
  </si>
  <si>
    <t>24.131.21.47</t>
  </si>
  <si>
    <t>2013-04-08 13:42:51</t>
  </si>
  <si>
    <t>174.242.194.48</t>
  </si>
  <si>
    <t>2013-04-08 13:35:01</t>
  </si>
  <si>
    <t>2013-04-08 13:34:13</t>
  </si>
  <si>
    <t>98.21.78.51</t>
  </si>
  <si>
    <t>2013-04-08 13:28:03</t>
  </si>
  <si>
    <t>2013-04-08 13:25:00</t>
  </si>
  <si>
    <t>not completely relevant but can something be done about the macs in the library? they do not allow students to open/save microsoft office documents which pretty much makes them useless. only the two with the clarion background work :(</t>
  </si>
  <si>
    <t>209.250.212.184</t>
  </si>
  <si>
    <t>2013-04-08 13:21:15</t>
  </si>
  <si>
    <t>10.60.0.96</t>
  </si>
  <si>
    <t>2013-04-08 13:19:08</t>
  </si>
  <si>
    <t>209.250.213.117</t>
  </si>
  <si>
    <t>2013-04-08 13:15:36</t>
  </si>
  <si>
    <t>2013-04-08 13:13:09</t>
  </si>
  <si>
    <t>army</t>
  </si>
  <si>
    <t>2013-04-08 12:58:03</t>
  </si>
  <si>
    <t>2013-04-08 12:55:20</t>
  </si>
  <si>
    <t>10.104.0.33</t>
  </si>
  <si>
    <t>2013-04-08 12:43:58</t>
  </si>
  <si>
    <t>24.131.108.221</t>
  </si>
  <si>
    <t>2013-04-08 12:41:23</t>
  </si>
  <si>
    <t>67.171.100.124</t>
  </si>
  <si>
    <t>2013-04-08 12:40:43</t>
  </si>
  <si>
    <t>209.250.205.60</t>
  </si>
  <si>
    <t>2013-04-08 12:37:16</t>
  </si>
  <si>
    <t>The library is in desperate need of COMFORTABLE places to sit and read, like the couches in gemmell provide. This is so simple, but I feel as though the quality of the library would be vastly improved with the installment of new pieces of furniture.</t>
  </si>
  <si>
    <t>10.53.0.162</t>
  </si>
  <si>
    <t>2013-04-08 12:32:57</t>
  </si>
  <si>
    <t>2013-04-08 12:26:49</t>
  </si>
  <si>
    <t>10.53.0.174</t>
  </si>
  <si>
    <t>2013-04-08 12:21:17</t>
  </si>
  <si>
    <t>2013-04-08 12:20:41</t>
  </si>
  <si>
    <t>Just want to add that I'm an online student!</t>
  </si>
  <si>
    <t>70.198.195.111</t>
  </si>
  <si>
    <t>2013-04-08 12:18:30</t>
  </si>
  <si>
    <t>10.60.0.119</t>
  </si>
  <si>
    <t>2013-04-08 12:11:41</t>
  </si>
  <si>
    <t>2013-04-08 12:09:37</t>
  </si>
  <si>
    <t>2013-04-08 12:06:34</t>
  </si>
  <si>
    <t>10.50.0.123</t>
  </si>
  <si>
    <t>2013-04-08 11:53:21</t>
  </si>
  <si>
    <t>10.25.1.70</t>
  </si>
  <si>
    <t>2013-04-08 11:51:13</t>
  </si>
  <si>
    <t>n/a</t>
  </si>
  <si>
    <t>2013-04-08 11:48:31</t>
  </si>
  <si>
    <t>209.250.214.93</t>
  </si>
  <si>
    <t>2013-04-08 11:41:53</t>
  </si>
  <si>
    <t>2013-04-08 11:40:56</t>
  </si>
  <si>
    <t>Kindle wi-fi</t>
  </si>
  <si>
    <t>10.50.0.55</t>
  </si>
  <si>
    <t>2013-04-08 11:34:55</t>
  </si>
  <si>
    <t>2013-04-08 11:28:34</t>
  </si>
  <si>
    <t>209.250.214.12</t>
  </si>
  <si>
    <t>2013-04-08 11:27:17</t>
  </si>
  <si>
    <t>2013-04-08 11:26:17</t>
  </si>
  <si>
    <t>209.250.215.12</t>
  </si>
  <si>
    <t>2013-04-08 11:24:30</t>
  </si>
  <si>
    <t>2013-04-08 11:24:14</t>
  </si>
  <si>
    <t>71.60.9.53</t>
  </si>
  <si>
    <t>2013-04-08 11:24:05</t>
  </si>
  <si>
    <t>2013-04-08 11:22:46</t>
  </si>
  <si>
    <t>10.53.0.213</t>
  </si>
  <si>
    <t>2013-04-08 11:22:07</t>
  </si>
  <si>
    <t>63.133.225.1</t>
  </si>
  <si>
    <t>2013-04-08 11:20:58</t>
  </si>
  <si>
    <t>10.50.0.87</t>
  </si>
  <si>
    <t>2013-04-08 11:18:10</t>
  </si>
  <si>
    <t>209.250.217.24</t>
  </si>
  <si>
    <t>2013-04-08 11:17:11</t>
  </si>
  <si>
    <t>2013-04-08 11:16:46</t>
  </si>
  <si>
    <t>2013-04-08 11:14:49</t>
  </si>
  <si>
    <t>2013-04-08 11:12:58</t>
  </si>
  <si>
    <t>209.250.213.51</t>
  </si>
  <si>
    <t>2013-04-08 11:12:47</t>
  </si>
  <si>
    <t>2013-04-08 11:10:11</t>
  </si>
  <si>
    <t>2013-04-08 11:08:01</t>
  </si>
  <si>
    <t>2013-04-04 08:46:35</t>
  </si>
  <si>
    <t>2013-03-29 14:30:20</t>
  </si>
  <si>
    <t>Video recording equipment to check out for educational use. The only equipment that is able to be checked out by students such as a video camera is only for Communications majors.
Food/Drink vending machine.</t>
  </si>
  <si>
    <t>2013-03-27 15:27:39</t>
  </si>
  <si>
    <t>Snack and/or drink vending machine. Not just M&amp;Ms in the office supply vending machine. We MAYBE could talk if it was Reese's instead...=)</t>
  </si>
  <si>
    <t>2013-03-27 15:24:37</t>
  </si>
  <si>
    <t>2013-03-27 14:33:24</t>
  </si>
  <si>
    <t>2013-03-27 14:14:16</t>
  </si>
  <si>
    <t>2013-03-27 13:50:37</t>
  </si>
  <si>
    <t>2013-03-27 13:41:35</t>
  </si>
  <si>
    <t>SUBMITTED</t>
  </si>
  <si>
    <t>GROUP</t>
  </si>
  <si>
    <t>COLOR PRINTING</t>
  </si>
  <si>
    <t>DOCUMENT SCANNER</t>
  </si>
  <si>
    <t>EMAIL HELP</t>
  </si>
  <si>
    <t>DUPLEX PRINTING</t>
  </si>
  <si>
    <t>HEADPHONES</t>
  </si>
  <si>
    <t>ANDROID PHONE WIFI</t>
  </si>
  <si>
    <t>ANDROID TABLET WIFI</t>
  </si>
  <si>
    <t>IPAD WIFI</t>
  </si>
  <si>
    <t>IPHONE WIFI</t>
  </si>
  <si>
    <t>IPOD WIFI</t>
  </si>
  <si>
    <t>LAPTOP WIFI</t>
  </si>
  <si>
    <t>MS PUBLISHER BROCHURE</t>
  </si>
  <si>
    <t>MS WORD BROCHURE</t>
  </si>
  <si>
    <t>HELP PERSONAL LAPTOP RUN BETTER</t>
  </si>
  <si>
    <t>REMOVE VIRUS PERSONAL LAPTOP</t>
  </si>
  <si>
    <t>D2L HELP</t>
  </si>
  <si>
    <t>MS ACCESS HOMEWORK</t>
  </si>
  <si>
    <t>MS EXCEL CHART HELP</t>
  </si>
  <si>
    <t>MS EXCEL HOMEWORK HELP</t>
  </si>
  <si>
    <t>MS POWERPOINT PRESENTATION HELP</t>
  </si>
  <si>
    <t>MS PUBLISHER HOMEWORK HELP</t>
  </si>
  <si>
    <t>MS WORD HOMEWORK</t>
  </si>
  <si>
    <t>"OTHER" HOMEWORK HELP</t>
  </si>
  <si>
    <t>PASSWORD RESET</t>
  </si>
  <si>
    <t>PHOTO EDITING SOFTWARE</t>
  </si>
  <si>
    <t>REPAIR/UPGRADE PERSONAL LAPTOP</t>
  </si>
  <si>
    <t>SCAN &amp; SAVE FOR ME</t>
  </si>
  <si>
    <t>SCREEN READER SOFTWARE</t>
  </si>
  <si>
    <t>TRANSCRIPTION SOFTWARE</t>
  </si>
  <si>
    <t>VIDEO EDITING SOFTWARE</t>
  </si>
  <si>
    <t>WEB DESIGN SOFTWARE</t>
  </si>
  <si>
    <t>MS ACCESS HELP</t>
  </si>
  <si>
    <t>MS EXCEL HELP</t>
  </si>
  <si>
    <t>MS PPT HELP</t>
  </si>
  <si>
    <t>MS PUBLISHER HELP</t>
  </si>
  <si>
    <t>MS WORD HELP</t>
  </si>
  <si>
    <t>PERSONAL LAPTOP REPAIR/UPGRADE</t>
  </si>
  <si>
    <t>TRANSCRIPTION EQUIP/SOFTWARE</t>
  </si>
  <si>
    <t>SUGGESTIONS?</t>
  </si>
  <si>
    <t>Don't Know</t>
  </si>
  <si>
    <t>Column1</t>
  </si>
  <si>
    <t>Column2</t>
  </si>
  <si>
    <t>Column3</t>
  </si>
  <si>
    <t>Column4</t>
  </si>
  <si>
    <t>Column5</t>
  </si>
  <si>
    <t>Column6</t>
  </si>
  <si>
    <t>Column7</t>
  </si>
  <si>
    <t>Column8</t>
  </si>
  <si>
    <t>Column9</t>
  </si>
  <si>
    <t>Column10</t>
  </si>
  <si>
    <t>Column11</t>
  </si>
  <si>
    <t>Column12</t>
  </si>
  <si>
    <t>Column13</t>
  </si>
  <si>
    <t>Column14</t>
  </si>
  <si>
    <t>Column15</t>
  </si>
  <si>
    <t>Column16</t>
  </si>
  <si>
    <t>Column17</t>
  </si>
  <si>
    <t>Column18</t>
  </si>
  <si>
    <t>Column19</t>
  </si>
  <si>
    <t>Column20</t>
  </si>
  <si>
    <t>Column21</t>
  </si>
  <si>
    <t>Column22</t>
  </si>
  <si>
    <t>Column23</t>
  </si>
  <si>
    <t>Column24</t>
  </si>
  <si>
    <t>Column25</t>
  </si>
  <si>
    <t>Column26</t>
  </si>
  <si>
    <t>Column27</t>
  </si>
  <si>
    <t>Column28</t>
  </si>
  <si>
    <t>Column29</t>
  </si>
  <si>
    <t>Column30</t>
  </si>
  <si>
    <t>Column31</t>
  </si>
  <si>
    <t>Column32</t>
  </si>
  <si>
    <t>Column33</t>
  </si>
  <si>
    <t>Column34</t>
  </si>
  <si>
    <t>Column35</t>
  </si>
  <si>
    <t>Column36</t>
  </si>
  <si>
    <t>Column37</t>
  </si>
  <si>
    <t>Column38</t>
  </si>
  <si>
    <t>SCREEN READER SOFTWARE39</t>
  </si>
  <si>
    <t>Column40</t>
  </si>
  <si>
    <t>Column41</t>
  </si>
  <si>
    <t>VIDEO EDITING SOFTWARE42</t>
  </si>
  <si>
    <t>Column43</t>
  </si>
  <si>
    <t>WEB DESIGN SOFTWARE44</t>
  </si>
  <si>
    <t>Column45</t>
  </si>
  <si>
    <t>Community Patron</t>
  </si>
  <si>
    <t>"Extremely" Important</t>
  </si>
  <si>
    <t>"Not Very" Important</t>
  </si>
  <si>
    <t>x1</t>
  </si>
  <si>
    <t>x2</t>
  </si>
  <si>
    <t>x3</t>
  </si>
  <si>
    <t>x4</t>
  </si>
  <si>
    <t>x5</t>
  </si>
  <si>
    <t>Total Score</t>
  </si>
  <si>
    <t>SUGGESTIONS:</t>
  </si>
  <si>
    <t>Video recording equipment to check out for educational use. The only equipment that is able to be checked out by students such as a video camera is only for Communications majors.</t>
  </si>
  <si>
    <t>Food/Drink vending machine.</t>
  </si>
  <si>
    <t>TIE</t>
  </si>
  <si>
    <t>FRESHMEN ORDER OF IMPORTANCE BASED ON THIS SURVEY:</t>
  </si>
  <si>
    <t>STAFF ORDER OF IMPORTANCE BASED ON THIS SURVEY:</t>
  </si>
  <si>
    <t>"NO GROUP SPECIFIED"  ORDER OF IMPORTANCE BASED ON THIS SURVEY:</t>
  </si>
  <si>
    <t>ALL STUDENTS' ORDER OF IMPORTANCE                             BASED ON THIS SURVEY:</t>
  </si>
  <si>
    <t>FACULTY'S ORDER OF IMPORTANCE                     BASED ON THIS SURVEY:</t>
  </si>
  <si>
    <t>GRADUATE STUDENTS' ORDER OF IMPORTANCE BASED ON THIS SURVEY:</t>
  </si>
  <si>
    <t>SENIORS' ORDER OF IMPORTANCE                                    BASED ON THIS SURVEY:</t>
  </si>
  <si>
    <t>JUNIORS' ORDER OF IMPORTANCE                            BASED ON THIS SURVEY:</t>
  </si>
  <si>
    <t>SOPHOMORE ORDER OF IMPORTANCE                                BASED ON THIS SURVEY:</t>
  </si>
  <si>
    <t>ALL RESPONDENTS</t>
  </si>
  <si>
    <t xml:space="preserve">None of the above &amp; Select One </t>
  </si>
  <si>
    <t>YES</t>
  </si>
  <si>
    <t>NO</t>
  </si>
  <si>
    <t>NO...BUT</t>
  </si>
  <si>
    <t>None of the above &amp; Select One (11)</t>
  </si>
  <si>
    <t>Staff (13)</t>
  </si>
  <si>
    <t>Faculty (10)</t>
  </si>
  <si>
    <t>Graduate Student (16)</t>
  </si>
  <si>
    <t>Senior (97 – 128 credits) (45)</t>
  </si>
  <si>
    <t>Junior (65 – 96 credits) (29)</t>
  </si>
  <si>
    <t>Sophomore (33 – 64 credits) (23)</t>
  </si>
  <si>
    <t>Freshman (0 -32 credits) (25)</t>
  </si>
  <si>
    <t>ALL RESPONDENTS (172)</t>
  </si>
  <si>
    <t>HELP PERSONAL LAPTOP BETTER</t>
  </si>
  <si>
    <t>MS PPT PRESENTATION HELP</t>
  </si>
  <si>
    <t>ALL RESPONDENTS ORDER OF IMPORTANCE BASED ON THIS SURVEY:</t>
  </si>
  <si>
    <t>SOPHOMORE ORDER OF IMPORTANCE  BASED ON THIS SURVEY:</t>
  </si>
  <si>
    <t>JUNIORS' ORDER OF IMPORTANCE BASED ON THIS SURVEY:</t>
  </si>
  <si>
    <t>FACULTY'S ORDER OF IMPORTANCE BASED ON THIS SURVEY:</t>
  </si>
  <si>
    <t>ALL STUDENTS' ORDER OF IMPORTANCE BASED ON THIS SURVEY:</t>
  </si>
  <si>
    <t>Column39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</si>
</sst>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1"/>
      <color indexed="8"/>
      <name val="Calibri"/>
    </font>
    <font>
      <b/>
      <sz val="11"/>
      <color indexed="8"/>
      <name val="Arial Narrow"/>
      <family val="2"/>
    </font>
    <font>
      <sz val="11"/>
      <color indexed="8"/>
      <name val="Arial Narrow"/>
      <family val="2"/>
    </font>
    <font>
      <b/>
      <sz val="11"/>
      <color theme="0"/>
      <name val="Arial Narrow"/>
      <family val="2"/>
    </font>
    <font>
      <b/>
      <sz val="11"/>
      <color theme="1"/>
      <name val="Arial Narrow"/>
      <family val="2"/>
    </font>
    <font>
      <sz val="9"/>
      <color indexed="8"/>
      <name val="Arial Narrow"/>
      <family val="2"/>
    </font>
    <font>
      <b/>
      <sz val="14"/>
      <color indexed="8"/>
      <name val="Calibri"/>
      <family val="2"/>
    </font>
    <font>
      <b/>
      <i/>
      <sz val="14"/>
      <color indexed="8"/>
      <name val="Calibri"/>
      <family val="2"/>
    </font>
    <font>
      <sz val="13"/>
      <color indexed="8"/>
      <name val="Arial"/>
      <family val="2"/>
    </font>
    <font>
      <sz val="18"/>
      <color theme="0"/>
      <name val="Arial"/>
      <family val="2"/>
    </font>
    <font>
      <sz val="8"/>
      <color indexed="8"/>
      <name val="Arial Narrow"/>
      <family val="2"/>
    </font>
    <font>
      <sz val="14"/>
      <color indexed="8"/>
      <name val="Calibri"/>
      <family val="2"/>
    </font>
    <font>
      <i/>
      <sz val="14"/>
      <color indexed="8"/>
      <name val="Calibri"/>
      <family val="2"/>
    </font>
    <font>
      <b/>
      <sz val="14"/>
      <color theme="0"/>
      <name val="Calibri"/>
      <family val="2"/>
    </font>
    <font>
      <b/>
      <sz val="9"/>
      <color theme="0"/>
      <name val="Arial Narrow"/>
      <family val="2"/>
    </font>
    <font>
      <b/>
      <sz val="9"/>
      <color indexed="8"/>
      <name val="Arial Narrow"/>
      <family val="2"/>
    </font>
    <font>
      <b/>
      <sz val="9"/>
      <color theme="1"/>
      <name val="Arial Narrow"/>
      <family val="2"/>
    </font>
    <font>
      <sz val="11"/>
      <color indexed="8"/>
      <name val="Calibri"/>
    </font>
    <font>
      <b/>
      <sz val="11"/>
      <color indexed="8"/>
      <name val="Calibri"/>
      <family val="2"/>
    </font>
    <font>
      <b/>
      <sz val="12"/>
      <color indexed="8"/>
      <name val="Arial Narrow"/>
      <family val="2"/>
    </font>
    <font>
      <sz val="12"/>
      <color indexed="8"/>
      <name val="Arial Narrow"/>
      <family val="2"/>
    </font>
    <font>
      <b/>
      <sz val="10"/>
      <color indexed="8"/>
      <name val="Arial Narrow"/>
      <family val="2"/>
    </font>
    <font>
      <sz val="10"/>
      <color indexed="8"/>
      <name val="Arial Narrow"/>
      <family val="2"/>
    </font>
    <font>
      <b/>
      <sz val="10"/>
      <color theme="0"/>
      <name val="Arial Narrow"/>
      <family val="2"/>
    </font>
    <font>
      <b/>
      <i/>
      <sz val="10"/>
      <color indexed="8"/>
      <name val="Arial Narrow"/>
      <family val="2"/>
    </font>
  </fonts>
  <fills count="8">
    <fill>
      <patternFill patternType="none"/>
    </fill>
    <fill>
      <patternFill patternType="gray125"/>
    </fill>
    <fill>
      <patternFill patternType="solid">
        <fgColor theme="7" tint="-0.249977111117893"/>
        <bgColor indexed="8"/>
      </patternFill>
    </fill>
    <fill>
      <patternFill patternType="solid">
        <fgColor rgb="FFFFFF99"/>
        <bgColor indexed="64"/>
      </patternFill>
    </fill>
    <fill>
      <patternFill patternType="solid">
        <fgColor theme="4"/>
        <bgColor indexed="64"/>
      </patternFill>
    </fill>
    <fill>
      <patternFill patternType="solid">
        <fgColor rgb="FFFFCC00"/>
        <bgColor indexed="64"/>
      </patternFill>
    </fill>
    <fill>
      <patternFill patternType="solid">
        <fgColor theme="0" tint="-0.14999847407452621"/>
        <bgColor indexed="64"/>
      </patternFill>
    </fill>
    <fill>
      <patternFill patternType="solid">
        <fgColor rgb="FFFFC000"/>
        <bgColor indexed="64"/>
      </patternFill>
    </fill>
  </fills>
  <borders count="18">
    <border>
      <left/>
      <right/>
      <top/>
      <bottom/>
      <diagonal/>
    </border>
    <border>
      <left/>
      <right/>
      <top/>
      <bottom style="thin">
        <color indexed="8"/>
      </bottom>
      <diagonal/>
    </border>
    <border>
      <left/>
      <right/>
      <top style="thin">
        <color indexed="8"/>
      </top>
      <bottom/>
      <diagonal/>
    </border>
    <border>
      <left style="medium">
        <color theme="7" tint="-0.249977111117893"/>
      </left>
      <right/>
      <top style="medium">
        <color theme="7" tint="-0.249977111117893"/>
      </top>
      <bottom/>
      <diagonal/>
    </border>
    <border>
      <left/>
      <right style="medium">
        <color theme="7" tint="-0.249977111117893"/>
      </right>
      <top style="medium">
        <color theme="7" tint="-0.249977111117893"/>
      </top>
      <bottom/>
      <diagonal/>
    </border>
    <border>
      <left style="medium">
        <color theme="7" tint="-0.249977111117893"/>
      </left>
      <right/>
      <top/>
      <bottom/>
      <diagonal/>
    </border>
    <border>
      <left/>
      <right style="medium">
        <color theme="7" tint="-0.249977111117893"/>
      </right>
      <top/>
      <bottom/>
      <diagonal/>
    </border>
    <border>
      <left style="medium">
        <color theme="7" tint="-0.249977111117893"/>
      </left>
      <right/>
      <top/>
      <bottom style="medium">
        <color theme="7" tint="-0.249977111117893"/>
      </bottom>
      <diagonal/>
    </border>
    <border>
      <left/>
      <right style="medium">
        <color theme="7" tint="-0.249977111117893"/>
      </right>
      <top/>
      <bottom style="medium">
        <color theme="7" tint="-0.249977111117893"/>
      </bottom>
      <diagonal/>
    </border>
    <border>
      <left/>
      <right/>
      <top style="medium">
        <color theme="7" tint="-0.249977111117893"/>
      </top>
      <bottom/>
      <diagonal/>
    </border>
    <border>
      <left/>
      <right/>
      <top/>
      <bottom style="medium">
        <color theme="7" tint="-0.249977111117893"/>
      </bottom>
      <diagonal/>
    </border>
    <border>
      <left/>
      <right/>
      <top style="medium">
        <color theme="7" tint="-0.249977111117893"/>
      </top>
      <bottom style="medium">
        <color theme="7" tint="-0.24997711111789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pplyFill="0" applyProtection="0"/>
    <xf numFmtId="9" fontId="17" fillId="0" borderId="0" applyFont="0" applyFill="0" applyBorder="0" applyAlignment="0" applyProtection="0"/>
  </cellStyleXfs>
  <cellXfs count="144">
    <xf numFmtId="0" fontId="0" fillId="0" borderId="0" xfId="0" applyFill="1" applyProtection="1"/>
    <xf numFmtId="0" fontId="3" fillId="2" borderId="1" xfId="0" applyFont="1" applyFill="1" applyBorder="1" applyAlignment="1" applyProtection="1">
      <alignment horizontal="center" vertical="center"/>
    </xf>
    <xf numFmtId="0" fontId="2" fillId="0" borderId="0" xfId="0" applyFont="1" applyFill="1" applyAlignment="1" applyProtection="1">
      <alignment horizontal="center" vertical="center"/>
    </xf>
    <xf numFmtId="0" fontId="2" fillId="0" borderId="0"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1" fillId="0" borderId="0" xfId="0" applyFont="1" applyFill="1" applyAlignment="1" applyProtection="1">
      <alignment horizontal="center" vertical="center"/>
    </xf>
    <xf numFmtId="0" fontId="4" fillId="0" borderId="0" xfId="0" applyFont="1" applyFill="1" applyBorder="1" applyAlignment="1">
      <alignment horizontal="right" vertical="center"/>
    </xf>
    <xf numFmtId="0" fontId="1" fillId="0" borderId="0" xfId="0" applyFont="1" applyFill="1" applyAlignment="1" applyProtection="1">
      <alignment horizontal="right" vertical="center"/>
    </xf>
    <xf numFmtId="0" fontId="1" fillId="0" borderId="0" xfId="0" applyFont="1" applyFill="1" applyAlignment="1" applyProtection="1">
      <alignment horizontal="center" vertical="center"/>
    </xf>
    <xf numFmtId="0" fontId="1" fillId="0" borderId="0" xfId="0" applyFont="1" applyFill="1" applyBorder="1" applyAlignment="1" applyProtection="1">
      <alignment horizontal="center" vertical="center"/>
    </xf>
    <xf numFmtId="0" fontId="1" fillId="0" borderId="3" xfId="0" applyFont="1" applyFill="1" applyBorder="1" applyAlignment="1" applyProtection="1">
      <alignment horizontal="right" vertical="center"/>
    </xf>
    <xf numFmtId="0" fontId="1" fillId="0" borderId="4" xfId="0" applyFont="1" applyFill="1" applyBorder="1" applyAlignment="1" applyProtection="1">
      <alignment horizontal="center" vertical="center"/>
    </xf>
    <xf numFmtId="0" fontId="1" fillId="0" borderId="5" xfId="0" applyFont="1" applyFill="1" applyBorder="1" applyAlignment="1" applyProtection="1">
      <alignment horizontal="right" vertical="center"/>
    </xf>
    <xf numFmtId="0" fontId="1" fillId="0" borderId="6" xfId="0" applyFont="1" applyFill="1" applyBorder="1" applyAlignment="1" applyProtection="1">
      <alignment horizontal="center" vertical="center"/>
    </xf>
    <xf numFmtId="0" fontId="1" fillId="0" borderId="5" xfId="0" applyFont="1" applyFill="1" applyBorder="1" applyAlignment="1" applyProtection="1">
      <alignment horizontal="center" vertical="center"/>
    </xf>
    <xf numFmtId="0" fontId="1" fillId="0" borderId="7" xfId="0" applyFont="1" applyFill="1" applyBorder="1" applyAlignment="1" applyProtection="1">
      <alignment horizontal="center" vertical="center"/>
    </xf>
    <xf numFmtId="0" fontId="1" fillId="0" borderId="8" xfId="0"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4" fillId="0" borderId="9" xfId="0" applyFont="1" applyFill="1" applyBorder="1" applyAlignment="1">
      <alignment horizontal="right" vertical="center"/>
    </xf>
    <xf numFmtId="0" fontId="4" fillId="0" borderId="4"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0" xfId="0" applyFont="1" applyFill="1" applyBorder="1" applyAlignment="1">
      <alignment horizontal="right" vertical="center"/>
    </xf>
    <xf numFmtId="0" fontId="4" fillId="0" borderId="8" xfId="0" applyFont="1" applyFill="1" applyBorder="1" applyAlignment="1">
      <alignment horizontal="center" vertical="center"/>
    </xf>
    <xf numFmtId="0" fontId="1" fillId="0" borderId="9" xfId="0" applyFont="1" applyFill="1" applyBorder="1" applyAlignment="1" applyProtection="1">
      <alignment horizontal="center" vertical="center"/>
    </xf>
    <xf numFmtId="0" fontId="1" fillId="0" borderId="10" xfId="0" applyFont="1" applyFill="1" applyBorder="1" applyAlignment="1" applyProtection="1">
      <alignment horizontal="center" vertical="center"/>
    </xf>
    <xf numFmtId="0" fontId="1" fillId="0" borderId="7" xfId="0" applyFont="1" applyFill="1" applyBorder="1" applyAlignment="1" applyProtection="1">
      <alignment horizontal="right" vertical="center"/>
    </xf>
    <xf numFmtId="0" fontId="5" fillId="0" borderId="0" xfId="0" applyFont="1" applyFill="1" applyAlignment="1" applyProtection="1">
      <alignment horizontal="center" vertical="center"/>
    </xf>
    <xf numFmtId="0" fontId="3" fillId="2" borderId="1" xfId="0" applyFont="1" applyFill="1" applyBorder="1" applyAlignment="1" applyProtection="1">
      <alignment horizontal="left" vertical="center"/>
    </xf>
    <xf numFmtId="0" fontId="5" fillId="0" borderId="0" xfId="0" applyFont="1" applyFill="1" applyAlignment="1" applyProtection="1">
      <alignment horizontal="left" vertical="center"/>
    </xf>
    <xf numFmtId="0" fontId="2" fillId="0" borderId="0" xfId="0" applyFont="1" applyFill="1" applyAlignment="1" applyProtection="1">
      <alignment horizontal="left" vertical="center"/>
    </xf>
    <xf numFmtId="9" fontId="1" fillId="0" borderId="0" xfId="0" applyNumberFormat="1" applyFont="1" applyFill="1" applyAlignment="1" applyProtection="1">
      <alignment horizontal="center" vertical="center"/>
    </xf>
    <xf numFmtId="9" fontId="1" fillId="0" borderId="4" xfId="0" applyNumberFormat="1" applyFont="1" applyFill="1" applyBorder="1" applyAlignment="1" applyProtection="1">
      <alignment horizontal="center" vertical="center"/>
    </xf>
    <xf numFmtId="9" fontId="1" fillId="0" borderId="6" xfId="0" applyNumberFormat="1" applyFont="1" applyFill="1" applyBorder="1" applyAlignment="1" applyProtection="1">
      <alignment horizontal="center" vertical="center"/>
    </xf>
    <xf numFmtId="9" fontId="1" fillId="0" borderId="8" xfId="0" applyNumberFormat="1" applyFont="1" applyFill="1" applyBorder="1" applyAlignment="1" applyProtection="1">
      <alignment horizontal="center" vertical="center"/>
    </xf>
    <xf numFmtId="0" fontId="6" fillId="0" borderId="0" xfId="0" applyFont="1" applyFill="1" applyAlignment="1" applyProtection="1">
      <alignment horizontal="center" vertical="center"/>
    </xf>
    <xf numFmtId="0" fontId="7" fillId="0" borderId="0" xfId="0" applyFont="1" applyFill="1" applyAlignment="1" applyProtection="1">
      <alignment horizontal="center" vertical="center"/>
    </xf>
    <xf numFmtId="0" fontId="7" fillId="0" borderId="0" xfId="0" applyFont="1" applyFill="1" applyAlignment="1" applyProtection="1">
      <alignment horizontal="left" vertical="center"/>
    </xf>
    <xf numFmtId="0" fontId="6" fillId="3" borderId="0" xfId="0" applyFont="1" applyFill="1" applyAlignment="1" applyProtection="1">
      <alignment horizontal="center" vertical="center"/>
    </xf>
    <xf numFmtId="0" fontId="7" fillId="3" borderId="0" xfId="0" applyFont="1" applyFill="1" applyAlignment="1" applyProtection="1">
      <alignment horizontal="left" vertical="center"/>
    </xf>
    <xf numFmtId="0" fontId="8" fillId="0" borderId="0" xfId="0" applyFont="1" applyFill="1" applyProtection="1"/>
    <xf numFmtId="0" fontId="8" fillId="0" borderId="11" xfId="0" applyFont="1" applyFill="1" applyBorder="1" applyAlignment="1" applyProtection="1">
      <alignment horizontal="left" vertical="center" wrapText="1"/>
    </xf>
    <xf numFmtId="0" fontId="8" fillId="0" borderId="9" xfId="0" applyFont="1" applyFill="1" applyBorder="1" applyAlignment="1" applyProtection="1">
      <alignment horizontal="left" vertical="center" wrapText="1"/>
    </xf>
    <xf numFmtId="0" fontId="8" fillId="0" borderId="0" xfId="0" applyFont="1" applyFill="1" applyAlignment="1" applyProtection="1">
      <alignment wrapText="1"/>
    </xf>
    <xf numFmtId="0" fontId="9" fillId="2" borderId="10" xfId="0" applyFont="1" applyFill="1" applyBorder="1" applyAlignment="1" applyProtection="1">
      <alignment horizontal="center" vertical="center" wrapText="1"/>
    </xf>
    <xf numFmtId="164" fontId="1" fillId="0" borderId="0" xfId="0" applyNumberFormat="1" applyFont="1" applyFill="1" applyBorder="1" applyAlignment="1" applyProtection="1">
      <alignment horizontal="center" vertical="center"/>
    </xf>
    <xf numFmtId="1" fontId="1" fillId="0" borderId="0" xfId="0" applyNumberFormat="1" applyFont="1" applyFill="1" applyBorder="1" applyAlignment="1" applyProtection="1">
      <alignment horizontal="center" vertical="center"/>
    </xf>
    <xf numFmtId="0" fontId="10" fillId="0" borderId="0" xfId="0" applyFont="1" applyFill="1" applyAlignment="1" applyProtection="1">
      <alignment horizontal="center" vertical="center"/>
    </xf>
    <xf numFmtId="0" fontId="10" fillId="0" borderId="0" xfId="0" applyFont="1" applyFill="1" applyAlignment="1" applyProtection="1">
      <alignment horizontal="left" vertical="center"/>
    </xf>
    <xf numFmtId="0" fontId="11" fillId="0" borderId="0" xfId="0" applyFont="1" applyFill="1" applyProtection="1"/>
    <xf numFmtId="0" fontId="6" fillId="0" borderId="0" xfId="0" applyFont="1" applyFill="1" applyProtection="1"/>
    <xf numFmtId="0" fontId="7" fillId="0" borderId="0" xfId="0" applyFont="1" applyFill="1" applyProtection="1"/>
    <xf numFmtId="0" fontId="12" fillId="0" borderId="0" xfId="0" applyFont="1" applyFill="1" applyProtection="1"/>
    <xf numFmtId="0" fontId="11" fillId="0" borderId="0" xfId="0" applyFont="1" applyFill="1" applyAlignment="1" applyProtection="1">
      <alignment horizontal="left" vertical="center"/>
    </xf>
    <xf numFmtId="0" fontId="11" fillId="0" borderId="0" xfId="0" applyFont="1" applyFill="1" applyAlignment="1" applyProtection="1">
      <alignment horizontal="center" vertical="center"/>
    </xf>
    <xf numFmtId="0" fontId="6" fillId="0" borderId="0" xfId="0" applyFont="1" applyFill="1" applyAlignment="1" applyProtection="1">
      <alignment vertical="center"/>
    </xf>
    <xf numFmtId="0" fontId="12" fillId="0" borderId="0" xfId="0" applyFont="1" applyFill="1" applyAlignment="1" applyProtection="1">
      <alignment horizontal="center" vertical="center"/>
    </xf>
    <xf numFmtId="0" fontId="7" fillId="0" borderId="0" xfId="0" applyFont="1" applyFill="1" applyAlignment="1" applyProtection="1">
      <alignment vertical="center"/>
    </xf>
    <xf numFmtId="0" fontId="6" fillId="5" borderId="0" xfId="0" applyFont="1" applyFill="1" applyAlignment="1" applyProtection="1">
      <alignment horizontal="center" vertical="center"/>
    </xf>
    <xf numFmtId="0" fontId="7" fillId="5" borderId="0" xfId="0" applyFont="1" applyFill="1" applyAlignment="1" applyProtection="1">
      <alignment horizontal="left" vertical="center"/>
    </xf>
    <xf numFmtId="0" fontId="7" fillId="3" borderId="0" xfId="0" applyFont="1" applyFill="1" applyAlignment="1" applyProtection="1">
      <alignment vertical="center"/>
    </xf>
    <xf numFmtId="0" fontId="3" fillId="2" borderId="10" xfId="0" applyFont="1" applyFill="1" applyBorder="1" applyAlignment="1" applyProtection="1">
      <alignment horizontal="center" vertical="center" wrapText="1"/>
    </xf>
    <xf numFmtId="0" fontId="3" fillId="2" borderId="0" xfId="0" applyFont="1" applyFill="1" applyBorder="1" applyAlignment="1" applyProtection="1">
      <alignment horizontal="center" vertical="center" wrapText="1"/>
    </xf>
    <xf numFmtId="0" fontId="2" fillId="0" borderId="0" xfId="0" applyFont="1" applyFill="1" applyAlignment="1" applyProtection="1">
      <alignment horizontal="center" vertical="center" wrapText="1"/>
    </xf>
    <xf numFmtId="0" fontId="2" fillId="0" borderId="0" xfId="0" applyFont="1" applyFill="1" applyAlignment="1" applyProtection="1">
      <alignment horizontal="left" vertical="center" wrapText="1"/>
    </xf>
    <xf numFmtId="0" fontId="14" fillId="2" borderId="10" xfId="0" applyFont="1" applyFill="1" applyBorder="1" applyAlignment="1" applyProtection="1">
      <alignment horizontal="center" vertical="center" wrapText="1"/>
    </xf>
    <xf numFmtId="0" fontId="14" fillId="2" borderId="0" xfId="0" applyFont="1" applyFill="1" applyBorder="1" applyAlignment="1" applyProtection="1">
      <alignment horizontal="center" vertical="center" wrapText="1"/>
    </xf>
    <xf numFmtId="0" fontId="5" fillId="0" borderId="0" xfId="0" applyFont="1" applyFill="1" applyAlignment="1" applyProtection="1">
      <alignment horizontal="center" vertical="center" wrapText="1"/>
    </xf>
    <xf numFmtId="0" fontId="5" fillId="0" borderId="0" xfId="0" applyFont="1" applyFill="1" applyAlignment="1" applyProtection="1">
      <alignment horizontal="left" vertical="center" wrapText="1"/>
    </xf>
    <xf numFmtId="0" fontId="15" fillId="0" borderId="3" xfId="0" applyFont="1" applyFill="1" applyBorder="1" applyAlignment="1" applyProtection="1">
      <alignment horizontal="center" vertical="center"/>
    </xf>
    <xf numFmtId="0" fontId="16" fillId="0" borderId="9" xfId="0" applyFont="1" applyFill="1" applyBorder="1" applyAlignment="1">
      <alignment horizontal="right" vertical="center"/>
    </xf>
    <xf numFmtId="0" fontId="16" fillId="0" borderId="4" xfId="0" applyFont="1" applyFill="1" applyBorder="1" applyAlignment="1">
      <alignment horizontal="center" vertical="center"/>
    </xf>
    <xf numFmtId="0" fontId="15" fillId="0" borderId="3" xfId="0" applyFont="1" applyFill="1" applyBorder="1" applyAlignment="1" applyProtection="1">
      <alignment horizontal="right" vertical="center"/>
    </xf>
    <xf numFmtId="0" fontId="15" fillId="0" borderId="4" xfId="0" applyFont="1" applyFill="1" applyBorder="1" applyAlignment="1" applyProtection="1">
      <alignment horizontal="center" vertical="center"/>
    </xf>
    <xf numFmtId="0" fontId="15" fillId="0" borderId="9" xfId="0" applyFont="1" applyFill="1" applyBorder="1" applyAlignment="1" applyProtection="1">
      <alignment horizontal="center" vertical="center"/>
    </xf>
    <xf numFmtId="0" fontId="15" fillId="0" borderId="0" xfId="0" applyFont="1" applyFill="1" applyAlignment="1" applyProtection="1">
      <alignment horizontal="center" vertical="center"/>
    </xf>
    <xf numFmtId="0" fontId="15" fillId="0" borderId="5" xfId="0" applyFont="1" applyFill="1" applyBorder="1" applyAlignment="1" applyProtection="1">
      <alignment horizontal="center" vertical="center"/>
    </xf>
    <xf numFmtId="0" fontId="16" fillId="0" borderId="0" xfId="0" applyFont="1" applyFill="1" applyBorder="1" applyAlignment="1">
      <alignment horizontal="right" vertical="center"/>
    </xf>
    <xf numFmtId="0" fontId="16" fillId="0" borderId="6" xfId="0" applyFont="1" applyFill="1" applyBorder="1" applyAlignment="1">
      <alignment horizontal="center" vertical="center"/>
    </xf>
    <xf numFmtId="0" fontId="15" fillId="0" borderId="5" xfId="0" applyFont="1" applyFill="1" applyBorder="1" applyAlignment="1" applyProtection="1">
      <alignment horizontal="right" vertical="center"/>
    </xf>
    <xf numFmtId="0" fontId="15" fillId="0" borderId="6" xfId="0"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15" fillId="0" borderId="7" xfId="0" applyFont="1" applyFill="1" applyBorder="1" applyAlignment="1" applyProtection="1">
      <alignment horizontal="right" vertical="center"/>
    </xf>
    <xf numFmtId="0" fontId="15" fillId="0" borderId="8"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9" fontId="15" fillId="0" borderId="4" xfId="0" applyNumberFormat="1" applyFont="1" applyFill="1" applyBorder="1" applyAlignment="1" applyProtection="1">
      <alignment horizontal="center" vertical="center"/>
    </xf>
    <xf numFmtId="9" fontId="15" fillId="0" borderId="6" xfId="0" applyNumberFormat="1" applyFont="1" applyFill="1" applyBorder="1" applyAlignment="1" applyProtection="1">
      <alignment horizontal="center" vertical="center"/>
    </xf>
    <xf numFmtId="0" fontId="15" fillId="0" borderId="7" xfId="0" applyFont="1" applyFill="1" applyBorder="1" applyAlignment="1" applyProtection="1">
      <alignment horizontal="center" vertical="center"/>
    </xf>
    <xf numFmtId="0" fontId="16" fillId="0" borderId="10" xfId="0" applyFont="1" applyFill="1" applyBorder="1" applyAlignment="1">
      <alignment horizontal="right" vertical="center"/>
    </xf>
    <xf numFmtId="0" fontId="16" fillId="0" borderId="8" xfId="0" applyFont="1" applyFill="1" applyBorder="1" applyAlignment="1">
      <alignment horizontal="center" vertical="center"/>
    </xf>
    <xf numFmtId="9" fontId="15" fillId="0" borderId="8" xfId="0" applyNumberFormat="1" applyFont="1" applyFill="1" applyBorder="1" applyAlignment="1" applyProtection="1">
      <alignment horizontal="center" vertical="center"/>
    </xf>
    <xf numFmtId="0" fontId="1" fillId="0" borderId="0" xfId="0" applyFont="1" applyFill="1" applyAlignment="1" applyProtection="1">
      <alignment horizontal="center" vertical="center"/>
    </xf>
    <xf numFmtId="0" fontId="3" fillId="2" borderId="0" xfId="0" applyFont="1" applyFill="1" applyBorder="1" applyAlignment="1" applyProtection="1">
      <alignment horizontal="center" vertical="center" wrapText="1"/>
    </xf>
    <xf numFmtId="0" fontId="3" fillId="2" borderId="10" xfId="0" applyFont="1" applyFill="1" applyBorder="1" applyAlignment="1" applyProtection="1">
      <alignment horizontal="center" vertical="center" wrapText="1"/>
    </xf>
    <xf numFmtId="0" fontId="18" fillId="0" borderId="0" xfId="0" applyFont="1" applyFill="1" applyProtection="1"/>
    <xf numFmtId="0" fontId="19" fillId="0" borderId="0" xfId="0" applyFont="1" applyFill="1" applyProtection="1"/>
    <xf numFmtId="0" fontId="20" fillId="0" borderId="0" xfId="0" applyFont="1" applyFill="1" applyProtection="1"/>
    <xf numFmtId="0" fontId="22" fillId="6" borderId="14" xfId="0" applyFont="1" applyFill="1" applyBorder="1" applyProtection="1"/>
    <xf numFmtId="0" fontId="22" fillId="6" borderId="15" xfId="0" applyFont="1" applyFill="1" applyBorder="1" applyAlignment="1" applyProtection="1">
      <alignment horizontal="center" vertical="center"/>
    </xf>
    <xf numFmtId="0" fontId="22" fillId="6" borderId="15" xfId="0" applyFont="1" applyFill="1" applyBorder="1" applyProtection="1"/>
    <xf numFmtId="0" fontId="21" fillId="0" borderId="0" xfId="0" applyFont="1" applyFill="1" applyAlignment="1" applyProtection="1">
      <alignment horizontal="center" vertical="center"/>
    </xf>
    <xf numFmtId="0" fontId="22" fillId="0" borderId="0" xfId="0" applyFont="1" applyFill="1" applyProtection="1"/>
    <xf numFmtId="0" fontId="21" fillId="3" borderId="0" xfId="0" applyFont="1" applyFill="1" applyAlignment="1" applyProtection="1">
      <alignment horizontal="center" vertical="center"/>
    </xf>
    <xf numFmtId="0" fontId="24" fillId="3" borderId="0" xfId="0" applyFont="1" applyFill="1" applyAlignment="1" applyProtection="1">
      <alignment horizontal="left" vertical="center"/>
    </xf>
    <xf numFmtId="0" fontId="24" fillId="3" borderId="0" xfId="0" applyFont="1" applyFill="1" applyAlignment="1" applyProtection="1">
      <alignment vertical="center"/>
    </xf>
    <xf numFmtId="0" fontId="21" fillId="5" borderId="0" xfId="0" applyFont="1" applyFill="1" applyAlignment="1" applyProtection="1">
      <alignment horizontal="center" vertical="center"/>
    </xf>
    <xf numFmtId="0" fontId="24" fillId="5" borderId="0" xfId="0" applyFont="1" applyFill="1" applyAlignment="1" applyProtection="1">
      <alignment horizontal="left" vertical="center"/>
    </xf>
    <xf numFmtId="0" fontId="24" fillId="0" borderId="0" xfId="0" applyFont="1" applyFill="1" applyAlignment="1" applyProtection="1">
      <alignment horizontal="left" vertical="center"/>
    </xf>
    <xf numFmtId="0" fontId="21" fillId="7" borderId="0" xfId="0" applyFont="1" applyFill="1" applyAlignment="1" applyProtection="1">
      <alignment horizontal="center" vertical="center"/>
    </xf>
    <xf numFmtId="0" fontId="24" fillId="7" borderId="0" xfId="0" applyFont="1" applyFill="1" applyAlignment="1" applyProtection="1">
      <alignment vertical="center"/>
    </xf>
    <xf numFmtId="0" fontId="21" fillId="0" borderId="0" xfId="0" applyFont="1" applyFill="1" applyAlignment="1" applyProtection="1">
      <alignment horizontal="center" vertical="center" wrapText="1"/>
    </xf>
    <xf numFmtId="0" fontId="21" fillId="0" borderId="0" xfId="0" applyFont="1" applyFill="1" applyProtection="1"/>
    <xf numFmtId="0" fontId="22" fillId="0" borderId="14" xfId="0" applyFont="1" applyFill="1" applyBorder="1" applyProtection="1"/>
    <xf numFmtId="9" fontId="22" fillId="0" borderId="15" xfId="1" applyFont="1" applyFill="1" applyBorder="1" applyAlignment="1" applyProtection="1">
      <alignment horizontal="center" vertical="center"/>
    </xf>
    <xf numFmtId="9" fontId="22" fillId="0" borderId="15" xfId="1" applyFont="1" applyFill="1" applyBorder="1" applyProtection="1"/>
    <xf numFmtId="0" fontId="22" fillId="0" borderId="16" xfId="0" applyFont="1" applyFill="1" applyBorder="1" applyProtection="1"/>
    <xf numFmtId="9" fontId="22" fillId="0" borderId="17" xfId="1" applyFont="1" applyFill="1" applyBorder="1" applyAlignment="1" applyProtection="1">
      <alignment horizontal="center" vertical="center"/>
    </xf>
    <xf numFmtId="9" fontId="22" fillId="0" borderId="17" xfId="1" applyFont="1" applyFill="1" applyBorder="1" applyProtection="1"/>
    <xf numFmtId="0" fontId="22" fillId="0" borderId="0" xfId="0" applyFont="1" applyFill="1" applyAlignment="1" applyProtection="1">
      <alignment wrapText="1"/>
    </xf>
    <xf numFmtId="0" fontId="22" fillId="0" borderId="0" xfId="0" applyFont="1" applyFill="1" applyAlignment="1" applyProtection="1">
      <alignment horizontal="center" vertical="center"/>
    </xf>
    <xf numFmtId="0" fontId="15" fillId="0" borderId="2" xfId="0" applyFont="1" applyFill="1" applyBorder="1" applyAlignment="1" applyProtection="1">
      <alignment horizontal="center" vertical="center"/>
    </xf>
    <xf numFmtId="0" fontId="15" fillId="0" borderId="0" xfId="0" applyFont="1" applyFill="1" applyAlignment="1" applyProtection="1">
      <alignment horizontal="center" vertical="center"/>
    </xf>
    <xf numFmtId="0" fontId="14" fillId="2" borderId="10" xfId="0" applyFont="1" applyFill="1" applyBorder="1" applyAlignment="1" applyProtection="1">
      <alignment horizontal="center" vertical="center" wrapText="1"/>
    </xf>
    <xf numFmtId="0" fontId="14" fillId="2" borderId="1" xfId="0" applyFont="1" applyFill="1" applyBorder="1" applyAlignment="1" applyProtection="1">
      <alignment horizontal="center" vertical="center" wrapText="1"/>
    </xf>
    <xf numFmtId="0" fontId="14" fillId="2" borderId="0" xfId="0" applyFont="1" applyFill="1" applyBorder="1" applyAlignment="1" applyProtection="1">
      <alignment horizontal="center" vertical="center" wrapText="1"/>
    </xf>
    <xf numFmtId="0" fontId="7" fillId="0" borderId="0" xfId="0" applyFont="1" applyFill="1" applyAlignment="1" applyProtection="1">
      <alignment horizontal="center" vertical="center" textRotation="90"/>
    </xf>
    <xf numFmtId="0" fontId="13" fillId="4" borderId="0" xfId="0" applyFont="1" applyFill="1" applyAlignment="1" applyProtection="1">
      <alignment horizontal="center" vertical="center" wrapText="1"/>
    </xf>
    <xf numFmtId="0" fontId="3" fillId="2" borderId="0" xfId="0" applyFont="1" applyFill="1" applyBorder="1" applyAlignment="1" applyProtection="1">
      <alignment horizontal="center" vertical="center" wrapText="1"/>
    </xf>
    <xf numFmtId="0" fontId="3" fillId="2" borderId="10"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xf>
    <xf numFmtId="0" fontId="1" fillId="0" borderId="0" xfId="0" applyFont="1" applyFill="1" applyAlignment="1" applyProtection="1">
      <alignment horizontal="center" vertical="center"/>
    </xf>
    <xf numFmtId="0" fontId="6" fillId="5" borderId="0" xfId="0" applyFont="1" applyFill="1" applyAlignment="1" applyProtection="1">
      <alignment horizontal="center" vertical="center"/>
    </xf>
    <xf numFmtId="0" fontId="6" fillId="0" borderId="0" xfId="0" applyFont="1" applyFill="1" applyAlignment="1" applyProtection="1">
      <alignment horizontal="center" vertical="center" textRotation="90"/>
    </xf>
    <xf numFmtId="0" fontId="1" fillId="0" borderId="5" xfId="0" applyFont="1" applyFill="1" applyBorder="1" applyAlignment="1" applyProtection="1">
      <alignment horizontal="center" vertical="center"/>
    </xf>
    <xf numFmtId="0" fontId="7" fillId="0" borderId="0" xfId="0" applyFont="1" applyFill="1" applyAlignment="1" applyProtection="1">
      <alignment horizontal="center" textRotation="90"/>
    </xf>
    <xf numFmtId="0" fontId="21" fillId="0" borderId="12" xfId="0" applyFont="1" applyFill="1" applyBorder="1" applyAlignment="1" applyProtection="1">
      <alignment horizontal="center" wrapText="1"/>
    </xf>
    <xf numFmtId="0" fontId="21" fillId="0" borderId="13" xfId="0" applyFont="1" applyFill="1" applyBorder="1" applyAlignment="1" applyProtection="1">
      <alignment horizontal="center" wrapText="1"/>
    </xf>
    <xf numFmtId="0" fontId="21" fillId="0" borderId="0" xfId="0" applyFont="1" applyFill="1" applyAlignment="1" applyProtection="1">
      <alignment horizontal="center" vertical="center" textRotation="90" wrapText="1"/>
    </xf>
    <xf numFmtId="0" fontId="21" fillId="0" borderId="15" xfId="0" applyFont="1" applyFill="1" applyBorder="1" applyAlignment="1" applyProtection="1">
      <alignment horizontal="center" vertical="center" textRotation="90" wrapText="1"/>
    </xf>
    <xf numFmtId="0" fontId="18" fillId="0" borderId="0" xfId="0" applyFont="1" applyFill="1" applyAlignment="1" applyProtection="1">
      <alignment horizontal="center" vertical="center" textRotation="90"/>
    </xf>
    <xf numFmtId="0" fontId="21" fillId="5" borderId="0" xfId="0" applyFont="1" applyFill="1" applyAlignment="1" applyProtection="1">
      <alignment horizontal="center" vertical="center"/>
    </xf>
    <xf numFmtId="0" fontId="23" fillId="0" borderId="0" xfId="0" applyFont="1" applyFill="1" applyAlignment="1" applyProtection="1">
      <alignment horizontal="center" vertical="center" wrapText="1"/>
    </xf>
    <xf numFmtId="0" fontId="23" fillId="4" borderId="0" xfId="0" applyFont="1" applyFill="1" applyAlignment="1" applyProtection="1">
      <alignment horizontal="center" vertical="center" wrapText="1"/>
    </xf>
    <xf numFmtId="0" fontId="21" fillId="7" borderId="0" xfId="0" applyFont="1" applyFill="1" applyAlignment="1" applyProtection="1">
      <alignment horizontal="center" vertical="center"/>
    </xf>
  </cellXfs>
  <cellStyles count="2">
    <cellStyle name="Normal" xfId="0" builtinId="0"/>
    <cellStyle name="Percent" xfId="1" builtinId="5"/>
  </cellStyles>
  <dxfs count="4332">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theme="7" tint="-0.499984740745262"/>
      </font>
      <fill>
        <patternFill>
          <bgColor theme="5" tint="0.59996337778862885"/>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color rgb="FF9C0006"/>
      </font>
      <fill>
        <patternFill>
          <bgColor rgb="FFFFC7CE"/>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i val="0"/>
        <color theme="9" tint="-0.499984740745262"/>
      </font>
      <fill>
        <patternFill>
          <bgColor rgb="FFFDFD77"/>
        </patternFill>
      </fill>
    </dxf>
    <dxf>
      <font>
        <b/>
        <i val="0"/>
        <color rgb="FFC00000"/>
      </font>
      <fill>
        <patternFill>
          <bgColor theme="5" tint="0.59996337778862885"/>
        </patternFill>
      </fill>
    </dxf>
    <dxf>
      <font>
        <b/>
        <i val="0"/>
        <color theme="6" tint="-0.499984740745262"/>
      </font>
      <fill>
        <patternFill>
          <bgColor theme="6" tint="0.59996337778862885"/>
        </patternFill>
      </fill>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rgb="FF000000"/>
        <name val="Arial Narrow"/>
        <scheme val="none"/>
      </font>
      <fill>
        <patternFill patternType="none">
          <fgColor rgb="FF000000"/>
          <bgColor rgb="FFFFFFFF"/>
        </patternFill>
      </fill>
      <alignment horizontal="center" vertical="center" textRotation="0" wrapText="0" indent="0" justifyLastLine="0" shrinkToFit="0" readingOrder="0"/>
      <protection locked="1" hidden="0"/>
    </dxf>
    <dxf>
      <border outline="0">
        <bottom style="thin">
          <color rgb="FF000000"/>
        </bottom>
      </border>
    </dxf>
    <dxf>
      <font>
        <b/>
        <i val="0"/>
        <strike val="0"/>
        <condense val="0"/>
        <extend val="0"/>
        <outline val="0"/>
        <shadow val="0"/>
        <u val="none"/>
        <vertAlign val="baseline"/>
        <sz val="11"/>
        <color theme="0"/>
        <name val="Arial Narrow"/>
        <scheme val="none"/>
      </font>
      <fill>
        <patternFill patternType="solid">
          <fgColor indexed="8"/>
          <bgColor theme="7" tint="-0.249977111117893"/>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rgb="FF000000"/>
        <name val="Arial Narrow"/>
        <scheme val="none"/>
      </font>
      <fill>
        <patternFill patternType="none">
          <fgColor rgb="FF000000"/>
          <bgColor rgb="FFFFFFFF"/>
        </patternFill>
      </fill>
      <alignment horizontal="center" vertical="center" textRotation="0" wrapText="0" indent="0" justifyLastLine="0" shrinkToFit="0" readingOrder="0"/>
      <protection locked="1" hidden="0"/>
    </dxf>
    <dxf>
      <border outline="0">
        <bottom style="thin">
          <color rgb="FF000000"/>
        </bottom>
      </border>
    </dxf>
    <dxf>
      <font>
        <b/>
        <i val="0"/>
        <strike val="0"/>
        <condense val="0"/>
        <extend val="0"/>
        <outline val="0"/>
        <shadow val="0"/>
        <u val="none"/>
        <vertAlign val="baseline"/>
        <sz val="11"/>
        <color theme="0"/>
        <name val="Arial Narrow"/>
        <scheme val="none"/>
      </font>
      <fill>
        <patternFill patternType="solid">
          <fgColor indexed="8"/>
          <bgColor theme="7" tint="-0.249977111117893"/>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rgb="FF000000"/>
        <name val="Arial Narrow"/>
        <scheme val="none"/>
      </font>
      <fill>
        <patternFill patternType="none">
          <fgColor rgb="FF000000"/>
          <bgColor rgb="FFFFFFFF"/>
        </patternFill>
      </fill>
      <alignment horizontal="center" vertical="center" textRotation="0" wrapText="0" indent="0" justifyLastLine="0" shrinkToFit="0" readingOrder="0"/>
      <protection locked="1" hidden="0"/>
    </dxf>
    <dxf>
      <border outline="0">
        <bottom style="thin">
          <color rgb="FF000000"/>
        </bottom>
      </border>
    </dxf>
    <dxf>
      <font>
        <b/>
        <i val="0"/>
        <strike val="0"/>
        <condense val="0"/>
        <extend val="0"/>
        <outline val="0"/>
        <shadow val="0"/>
        <u val="none"/>
        <vertAlign val="baseline"/>
        <sz val="11"/>
        <color theme="0"/>
        <name val="Arial Narrow"/>
        <scheme val="none"/>
      </font>
      <fill>
        <patternFill patternType="solid">
          <fgColor indexed="8"/>
          <bgColor theme="7" tint="-0.249977111117893"/>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rgb="FF000000"/>
        <name val="Arial Narrow"/>
        <scheme val="none"/>
      </font>
      <fill>
        <patternFill patternType="none">
          <fgColor rgb="FF000000"/>
          <bgColor rgb="FFFFFFFF"/>
        </patternFill>
      </fill>
      <alignment horizontal="center" vertical="center" textRotation="0" wrapText="0" indent="0" justifyLastLine="0" shrinkToFit="0" readingOrder="0"/>
      <protection locked="1" hidden="0"/>
    </dxf>
    <dxf>
      <border outline="0">
        <bottom style="thin">
          <color rgb="FF000000"/>
        </bottom>
      </border>
    </dxf>
    <dxf>
      <font>
        <b/>
        <i val="0"/>
        <strike val="0"/>
        <condense val="0"/>
        <extend val="0"/>
        <outline val="0"/>
        <shadow val="0"/>
        <u val="none"/>
        <vertAlign val="baseline"/>
        <sz val="11"/>
        <color theme="0"/>
        <name val="Arial Narrow"/>
        <scheme val="none"/>
      </font>
      <fill>
        <patternFill patternType="solid">
          <fgColor indexed="8"/>
          <bgColor theme="7" tint="-0.249977111117893"/>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rgb="FF000000"/>
        <name val="Arial Narrow"/>
        <scheme val="none"/>
      </font>
      <fill>
        <patternFill patternType="none">
          <fgColor rgb="FF000000"/>
          <bgColor rgb="FFFFFFFF"/>
        </patternFill>
      </fill>
      <alignment horizontal="center" vertical="center" textRotation="0" wrapText="0" indent="0" justifyLastLine="0" shrinkToFit="0" readingOrder="0"/>
      <protection locked="1" hidden="0"/>
    </dxf>
    <dxf>
      <border outline="0">
        <bottom style="thin">
          <color rgb="FF000000"/>
        </bottom>
      </border>
    </dxf>
    <dxf>
      <font>
        <b/>
        <i val="0"/>
        <strike val="0"/>
        <condense val="0"/>
        <extend val="0"/>
        <outline val="0"/>
        <shadow val="0"/>
        <u val="none"/>
        <vertAlign val="baseline"/>
        <sz val="11"/>
        <color theme="0"/>
        <name val="Arial Narrow"/>
        <scheme val="none"/>
      </font>
      <fill>
        <patternFill patternType="solid">
          <fgColor indexed="8"/>
          <bgColor theme="7" tint="-0.249977111117893"/>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rgb="FF000000"/>
        <name val="Arial Narrow"/>
        <scheme val="none"/>
      </font>
      <fill>
        <patternFill patternType="none">
          <fgColor rgb="FF000000"/>
          <bgColor rgb="FFFFFFFF"/>
        </patternFill>
      </fill>
      <alignment horizontal="center" vertical="center" textRotation="0" wrapText="0" indent="0" justifyLastLine="0" shrinkToFit="0" readingOrder="0"/>
      <protection locked="1" hidden="0"/>
    </dxf>
    <dxf>
      <border outline="0">
        <bottom style="thin">
          <color rgb="FF000000"/>
        </bottom>
      </border>
    </dxf>
    <dxf>
      <font>
        <b/>
        <i val="0"/>
        <strike val="0"/>
        <condense val="0"/>
        <extend val="0"/>
        <outline val="0"/>
        <shadow val="0"/>
        <u val="none"/>
        <vertAlign val="baseline"/>
        <sz val="11"/>
        <color theme="0"/>
        <name val="Arial Narrow"/>
        <scheme val="none"/>
      </font>
      <fill>
        <patternFill patternType="solid">
          <fgColor indexed="8"/>
          <bgColor theme="7" tint="-0.249977111117893"/>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rgb="FF000000"/>
        <name val="Arial Narrow"/>
        <scheme val="none"/>
      </font>
      <fill>
        <patternFill patternType="none">
          <fgColor rgb="FF000000"/>
          <bgColor rgb="FFFFFFFF"/>
        </patternFill>
      </fill>
      <alignment horizontal="center" vertical="center" textRotation="0" wrapText="0" indent="0" justifyLastLine="0" shrinkToFit="0" readingOrder="0"/>
      <protection locked="1" hidden="0"/>
    </dxf>
    <dxf>
      <border outline="0">
        <bottom style="thin">
          <color rgb="FF000000"/>
        </bottom>
      </border>
    </dxf>
    <dxf>
      <font>
        <b/>
        <i val="0"/>
        <strike val="0"/>
        <condense val="0"/>
        <extend val="0"/>
        <outline val="0"/>
        <shadow val="0"/>
        <u val="none"/>
        <vertAlign val="baseline"/>
        <sz val="11"/>
        <color theme="0"/>
        <name val="Arial Narrow"/>
        <scheme val="none"/>
      </font>
      <fill>
        <patternFill patternType="solid">
          <fgColor indexed="8"/>
          <bgColor theme="7" tint="-0.249977111117893"/>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rgb="FF000000"/>
        <name val="Arial Narrow"/>
        <scheme val="none"/>
      </font>
      <fill>
        <patternFill patternType="none">
          <fgColor rgb="FF000000"/>
          <bgColor rgb="FFFFFFFF"/>
        </patternFill>
      </fill>
      <alignment horizontal="center" vertical="center" textRotation="0" wrapText="0" indent="0" justifyLastLine="0" shrinkToFit="0" readingOrder="0"/>
      <protection locked="1" hidden="0"/>
    </dxf>
    <dxf>
      <border outline="0">
        <bottom style="thin">
          <color rgb="FF000000"/>
        </bottom>
      </border>
    </dxf>
    <dxf>
      <font>
        <b/>
        <i val="0"/>
        <strike val="0"/>
        <condense val="0"/>
        <extend val="0"/>
        <outline val="0"/>
        <shadow val="0"/>
        <u val="none"/>
        <vertAlign val="baseline"/>
        <sz val="11"/>
        <color theme="0"/>
        <name val="Arial Narrow"/>
        <scheme val="none"/>
      </font>
      <fill>
        <patternFill patternType="solid">
          <fgColor indexed="8"/>
          <bgColor theme="7" tint="-0.249977111117893"/>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rgb="FF000000"/>
        <name val="Arial Narrow"/>
        <scheme val="none"/>
      </font>
      <fill>
        <patternFill patternType="none">
          <fgColor rgb="FF000000"/>
          <bgColor rgb="FFFFFFFF"/>
        </patternFill>
      </fill>
      <alignment horizontal="center" vertical="center" textRotation="0" wrapText="0" indent="0" justifyLastLine="0" shrinkToFit="0" readingOrder="0"/>
      <protection locked="1" hidden="0"/>
    </dxf>
    <dxf>
      <border outline="0">
        <bottom style="thin">
          <color rgb="FF000000"/>
        </bottom>
      </border>
    </dxf>
    <dxf>
      <font>
        <b/>
        <i val="0"/>
        <strike val="0"/>
        <condense val="0"/>
        <extend val="0"/>
        <outline val="0"/>
        <shadow val="0"/>
        <u val="none"/>
        <vertAlign val="baseline"/>
        <sz val="11"/>
        <color theme="0"/>
        <name val="Arial Narrow"/>
        <scheme val="none"/>
      </font>
      <fill>
        <patternFill patternType="solid">
          <fgColor indexed="8"/>
          <bgColor theme="7" tint="-0.249977111117893"/>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3"/>
        <color indexed="8"/>
        <name val="Arial"/>
        <scheme val="none"/>
      </font>
      <fill>
        <patternFill patternType="none">
          <fgColor indexed="64"/>
          <bgColor indexed="65"/>
        </patternFill>
      </fill>
      <alignment horizontal="left" vertical="center" textRotation="0" wrapText="1" indent="0" justifyLastLine="0" shrinkToFit="0" readingOrder="0"/>
      <border diagonalUp="0" diagonalDown="0" outline="0">
        <left/>
        <right/>
        <top style="medium">
          <color theme="7" tint="-0.249977111117893"/>
        </top>
        <bottom style="medium">
          <color theme="7" tint="-0.249977111117893"/>
        </bottom>
      </border>
      <protection locked="1" hidden="0"/>
    </dxf>
    <dxf>
      <border>
        <top style="medium">
          <color theme="7" tint="-0.249977111117893"/>
        </top>
      </border>
    </dxf>
    <dxf>
      <border diagonalUp="0" diagonalDown="0">
        <left style="medium">
          <color theme="7" tint="-0.249977111117893"/>
        </left>
        <right style="medium">
          <color theme="7" tint="-0.249977111117893"/>
        </right>
        <top style="medium">
          <color theme="7" tint="-0.249977111117893"/>
        </top>
        <bottom style="medium">
          <color theme="7" tint="-0.249977111117893"/>
        </bottom>
      </border>
    </dxf>
    <dxf>
      <font>
        <b val="0"/>
        <i val="0"/>
        <strike val="0"/>
        <condense val="0"/>
        <extend val="0"/>
        <outline val="0"/>
        <shadow val="0"/>
        <u val="none"/>
        <vertAlign val="baseline"/>
        <sz val="13"/>
        <color indexed="8"/>
        <name val="Arial"/>
        <scheme val="none"/>
      </font>
      <fill>
        <patternFill patternType="none">
          <fgColor indexed="64"/>
          <bgColor indexed="65"/>
        </patternFill>
      </fill>
      <alignment horizontal="left" vertical="center" textRotation="0" wrapText="1" indent="0" justifyLastLine="0" shrinkToFit="0" readingOrder="0"/>
      <protection locked="1" hidden="0"/>
    </dxf>
    <dxf>
      <border>
        <bottom style="medium">
          <color theme="7" tint="-0.249977111117893"/>
        </bottom>
      </border>
    </dxf>
    <dxf>
      <font>
        <b val="0"/>
        <i val="0"/>
        <strike val="0"/>
        <condense val="0"/>
        <extend val="0"/>
        <outline val="0"/>
        <shadow val="0"/>
        <u val="none"/>
        <vertAlign val="baseline"/>
        <sz val="18"/>
        <color theme="0"/>
        <name val="Arial"/>
        <scheme val="none"/>
      </font>
      <fill>
        <patternFill patternType="solid">
          <fgColor indexed="8"/>
          <bgColor theme="7" tint="-0.249977111117893"/>
        </patternFill>
      </fill>
      <alignment horizontal="center" vertical="center" textRotation="0" wrapText="1" indent="0" justifyLastLine="0" shrinkToFit="0" readingOrder="0"/>
      <border diagonalUp="0" diagonalDown="0" outline="0">
        <left style="medium">
          <color theme="7" tint="-0.249977111117893"/>
        </left>
        <right style="medium">
          <color theme="7" tint="-0.249977111117893"/>
        </right>
        <top/>
        <bottom/>
      </border>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indexed="8"/>
        <name val="Arial Narrow"/>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8"/>
        <color indexed="8"/>
        <name val="Arial Narrow"/>
        <scheme val="none"/>
      </font>
      <fill>
        <patternFill patternType="none">
          <fgColor indexed="64"/>
          <bgColor indexed="65"/>
        </patternFill>
      </fill>
      <alignment horizontal="center" vertical="center" textRotation="0" wrapText="0" indent="0" justifyLastLine="0" shrinkToFit="0" readingOrder="0"/>
      <protection locked="1" hidden="0"/>
    </dxf>
    <dxf>
      <border outline="0">
        <bottom style="thin">
          <color indexed="8"/>
        </bottom>
      </border>
    </dxf>
    <dxf>
      <font>
        <b/>
        <i val="0"/>
        <strike val="0"/>
        <condense val="0"/>
        <extend val="0"/>
        <outline val="0"/>
        <shadow val="0"/>
        <u val="none"/>
        <vertAlign val="baseline"/>
        <sz val="11"/>
        <color theme="0"/>
        <name val="Arial Narrow"/>
        <scheme val="none"/>
      </font>
      <fill>
        <patternFill patternType="solid">
          <fgColor indexed="8"/>
          <bgColor theme="7" tint="-0.249977111117893"/>
        </patternFill>
      </fill>
      <alignment horizontal="center" vertical="center" textRotation="0" wrapText="0" indent="0" justifyLastLine="0" shrinkToFit="0" readingOrder="0"/>
      <protection locked="1" hidden="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CFFCC"/>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DFD77"/>
      <color rgb="FFFFCC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CI174" totalsRowCount="1" headerRowDxfId="4331" dataDxfId="4329" headerRowBorderDxfId="4330">
  <autoFilter ref="A1:CI173" xr:uid="{00000000-0009-0000-0100-000002000000}"/>
  <tableColumns count="87">
    <tableColumn id="1" xr3:uid="{00000000-0010-0000-0000-000001000000}" name="Column39" dataDxfId="4328" totalsRowDxfId="4327"/>
    <tableColumn id="2" xr3:uid="{00000000-0010-0000-0000-000002000000}" name="SUBMITTED" dataDxfId="4326" totalsRowDxfId="4325"/>
    <tableColumn id="3" xr3:uid="{00000000-0010-0000-0000-000003000000}" name="GROUP" dataDxfId="4324" totalsRowDxfId="4323"/>
    <tableColumn id="4" xr3:uid="{00000000-0010-0000-0000-000004000000}" name="Column1" dataDxfId="4322" totalsRowDxfId="4321"/>
    <tableColumn id="5" xr3:uid="{00000000-0010-0000-0000-000005000000}" name="COLOR PRINTING" totalsRowFunction="count" dataDxfId="4320" totalsRowDxfId="4319"/>
    <tableColumn id="6" xr3:uid="{00000000-0010-0000-0000-000006000000}" name="Column2" dataDxfId="4318" totalsRowDxfId="4317"/>
    <tableColumn id="7" xr3:uid="{00000000-0010-0000-0000-000007000000}" name="DOCUMENT SCANNER" totalsRowFunction="count" dataDxfId="4316" totalsRowDxfId="4315"/>
    <tableColumn id="8" xr3:uid="{00000000-0010-0000-0000-000008000000}" name="Column3" dataDxfId="4314" totalsRowDxfId="4313"/>
    <tableColumn id="9" xr3:uid="{00000000-0010-0000-0000-000009000000}" name="EMAIL HELP" totalsRowFunction="count" dataDxfId="4312" totalsRowDxfId="4311"/>
    <tableColumn id="10" xr3:uid="{00000000-0010-0000-0000-00000A000000}" name="Column4" dataDxfId="4310" totalsRowDxfId="4309"/>
    <tableColumn id="11" xr3:uid="{00000000-0010-0000-0000-00000B000000}" name="DUPLEX PRINTING" totalsRowFunction="count" dataDxfId="4308" totalsRowDxfId="4307"/>
    <tableColumn id="12" xr3:uid="{00000000-0010-0000-0000-00000C000000}" name="Column5" dataDxfId="4306" totalsRowDxfId="4305"/>
    <tableColumn id="13" xr3:uid="{00000000-0010-0000-0000-00000D000000}" name="HEADPHONES" totalsRowFunction="count" dataDxfId="4304" totalsRowDxfId="4303"/>
    <tableColumn id="14" xr3:uid="{00000000-0010-0000-0000-00000E000000}" name="Column6" dataDxfId="4302" totalsRowDxfId="4301"/>
    <tableColumn id="15" xr3:uid="{00000000-0010-0000-0000-00000F000000}" name="ANDROID PHONE WIFI" totalsRowFunction="count" dataDxfId="4300" totalsRowDxfId="4299"/>
    <tableColumn id="16" xr3:uid="{00000000-0010-0000-0000-000010000000}" name="Column7" dataDxfId="4298" totalsRowDxfId="4297"/>
    <tableColumn id="17" xr3:uid="{00000000-0010-0000-0000-000011000000}" name="ANDROID TABLET WIFI" totalsRowFunction="count" dataDxfId="4296" totalsRowDxfId="4295"/>
    <tableColumn id="18" xr3:uid="{00000000-0010-0000-0000-000012000000}" name="Column8" dataDxfId="4294" totalsRowDxfId="4293"/>
    <tableColumn id="19" xr3:uid="{00000000-0010-0000-0000-000013000000}" name="IPAD WIFI" totalsRowFunction="count" dataDxfId="4292" totalsRowDxfId="4291"/>
    <tableColumn id="20" xr3:uid="{00000000-0010-0000-0000-000014000000}" name="Column9" dataDxfId="4290" totalsRowDxfId="4289"/>
    <tableColumn id="21" xr3:uid="{00000000-0010-0000-0000-000015000000}" name="IPHONE WIFI" totalsRowFunction="count" dataDxfId="4288" totalsRowDxfId="4287"/>
    <tableColumn id="22" xr3:uid="{00000000-0010-0000-0000-000016000000}" name="Column10" dataDxfId="4286" totalsRowDxfId="4285"/>
    <tableColumn id="23" xr3:uid="{00000000-0010-0000-0000-000017000000}" name="IPOD WIFI" totalsRowFunction="count" dataDxfId="4284" totalsRowDxfId="4283"/>
    <tableColumn id="24" xr3:uid="{00000000-0010-0000-0000-000018000000}" name="Column11" dataDxfId="4282" totalsRowDxfId="4281"/>
    <tableColumn id="25" xr3:uid="{00000000-0010-0000-0000-000019000000}" name="LAPTOP WIFI" totalsRowFunction="count" dataDxfId="4280" totalsRowDxfId="4279"/>
    <tableColumn id="26" xr3:uid="{00000000-0010-0000-0000-00001A000000}" name="Column12" dataDxfId="4278" totalsRowDxfId="4277"/>
    <tableColumn id="27" xr3:uid="{00000000-0010-0000-0000-00001B000000}" name="MS PUBLISHER BROCHURE" totalsRowFunction="count" dataDxfId="4276" totalsRowDxfId="4275"/>
    <tableColumn id="28" xr3:uid="{00000000-0010-0000-0000-00001C000000}" name="Column13" dataDxfId="4274" totalsRowDxfId="4273"/>
    <tableColumn id="29" xr3:uid="{00000000-0010-0000-0000-00001D000000}" name="MS WORD BROCHURE" totalsRowFunction="count" dataDxfId="4272" totalsRowDxfId="4271"/>
    <tableColumn id="30" xr3:uid="{00000000-0010-0000-0000-00001E000000}" name="Column14" dataDxfId="4270" totalsRowDxfId="4269"/>
    <tableColumn id="31" xr3:uid="{00000000-0010-0000-0000-00001F000000}" name="HELP PERSONAL LAPTOP RUN BETTER" totalsRowFunction="count" dataDxfId="4268" totalsRowDxfId="4267"/>
    <tableColumn id="32" xr3:uid="{00000000-0010-0000-0000-000020000000}" name="Column15" dataDxfId="4266" totalsRowDxfId="4265"/>
    <tableColumn id="33" xr3:uid="{00000000-0010-0000-0000-000021000000}" name="REMOVE VIRUS PERSONAL LAPTOP" totalsRowFunction="count" dataDxfId="4264" totalsRowDxfId="4263"/>
    <tableColumn id="34" xr3:uid="{00000000-0010-0000-0000-000022000000}" name="Column16" dataDxfId="4262" totalsRowDxfId="4261"/>
    <tableColumn id="35" xr3:uid="{00000000-0010-0000-0000-000023000000}" name="D2L HELP" totalsRowFunction="count" dataDxfId="4260" totalsRowDxfId="4259"/>
    <tableColumn id="36" xr3:uid="{00000000-0010-0000-0000-000024000000}" name="Column17" dataDxfId="4258" totalsRowDxfId="4257"/>
    <tableColumn id="37" xr3:uid="{00000000-0010-0000-0000-000025000000}" name="MS ACCESS HOMEWORK" totalsRowFunction="count" dataDxfId="4256" totalsRowDxfId="4255"/>
    <tableColumn id="38" xr3:uid="{00000000-0010-0000-0000-000026000000}" name="Column18" dataDxfId="4254" totalsRowDxfId="4253"/>
    <tableColumn id="39" xr3:uid="{00000000-0010-0000-0000-000027000000}" name="MS EXCEL CHART HELP" totalsRowFunction="count" dataDxfId="4252" totalsRowDxfId="4251"/>
    <tableColumn id="40" xr3:uid="{00000000-0010-0000-0000-000028000000}" name="Column19" dataDxfId="4250" totalsRowDxfId="4249"/>
    <tableColumn id="41" xr3:uid="{00000000-0010-0000-0000-000029000000}" name="MS EXCEL HOMEWORK HELP" totalsRowFunction="count" dataDxfId="4248" totalsRowDxfId="4247"/>
    <tableColumn id="42" xr3:uid="{00000000-0010-0000-0000-00002A000000}" name="Column20" dataDxfId="4246" totalsRowDxfId="4245"/>
    <tableColumn id="43" xr3:uid="{00000000-0010-0000-0000-00002B000000}" name="MS POWERPOINT PRESENTATION HELP" totalsRowFunction="count" dataDxfId="4244" totalsRowDxfId="4243"/>
    <tableColumn id="44" xr3:uid="{00000000-0010-0000-0000-00002C000000}" name="Column21" dataDxfId="4242" totalsRowDxfId="4241"/>
    <tableColumn id="45" xr3:uid="{00000000-0010-0000-0000-00002D000000}" name="MS PUBLISHER HOMEWORK HELP" totalsRowFunction="count" dataDxfId="4240" totalsRowDxfId="4239"/>
    <tableColumn id="46" xr3:uid="{00000000-0010-0000-0000-00002E000000}" name="Column22" dataDxfId="4238" totalsRowDxfId="4237"/>
    <tableColumn id="47" xr3:uid="{00000000-0010-0000-0000-00002F000000}" name="MS WORD HOMEWORK" totalsRowFunction="count" dataDxfId="4236" totalsRowDxfId="4235"/>
    <tableColumn id="48" xr3:uid="{00000000-0010-0000-0000-000030000000}" name="Column23" dataDxfId="4234" totalsRowDxfId="4233"/>
    <tableColumn id="49" xr3:uid="{00000000-0010-0000-0000-000031000000}" name="&quot;OTHER&quot; HOMEWORK HELP" totalsRowFunction="count" dataDxfId="4232" totalsRowDxfId="4231"/>
    <tableColumn id="50" xr3:uid="{00000000-0010-0000-0000-000032000000}" name="Column24" dataDxfId="4230" totalsRowDxfId="4229"/>
    <tableColumn id="51" xr3:uid="{00000000-0010-0000-0000-000033000000}" name="PASSWORD RESET" totalsRowFunction="count" dataDxfId="4228" totalsRowDxfId="4227"/>
    <tableColumn id="52" xr3:uid="{00000000-0010-0000-0000-000034000000}" name="Column25" dataDxfId="4226" totalsRowDxfId="4225"/>
    <tableColumn id="53" xr3:uid="{00000000-0010-0000-0000-000035000000}" name="PHOTO EDITING SOFTWARE" totalsRowFunction="count" dataDxfId="4224" totalsRowDxfId="4223"/>
    <tableColumn id="54" xr3:uid="{00000000-0010-0000-0000-000036000000}" name="Column26" dataDxfId="4222" totalsRowDxfId="4221"/>
    <tableColumn id="55" xr3:uid="{00000000-0010-0000-0000-000037000000}" name="REPAIR/UPGRADE PERSONAL LAPTOP" totalsRowFunction="count" dataDxfId="4220" totalsRowDxfId="4219"/>
    <tableColumn id="56" xr3:uid="{00000000-0010-0000-0000-000038000000}" name="Column27" dataDxfId="4218" totalsRowDxfId="4217"/>
    <tableColumn id="57" xr3:uid="{00000000-0010-0000-0000-000039000000}" name="SCAN &amp; SAVE FOR ME" totalsRowFunction="count" dataDxfId="4216" totalsRowDxfId="4215"/>
    <tableColumn id="58" xr3:uid="{00000000-0010-0000-0000-00003A000000}" name="Column28" dataDxfId="4214" totalsRowDxfId="4213"/>
    <tableColumn id="59" xr3:uid="{00000000-0010-0000-0000-00003B000000}" name="SCREEN READER SOFTWARE" totalsRowFunction="count" dataDxfId="4212" totalsRowDxfId="4211"/>
    <tableColumn id="60" xr3:uid="{00000000-0010-0000-0000-00003C000000}" name="Column29" dataDxfId="4210" totalsRowDxfId="4209"/>
    <tableColumn id="61" xr3:uid="{00000000-0010-0000-0000-00003D000000}" name="TRANSCRIPTION SOFTWARE" totalsRowFunction="count" dataDxfId="4208" totalsRowDxfId="4207"/>
    <tableColumn id="62" xr3:uid="{00000000-0010-0000-0000-00003E000000}" name="Column30" dataDxfId="4206" totalsRowDxfId="4205"/>
    <tableColumn id="63" xr3:uid="{00000000-0010-0000-0000-00003F000000}" name="VIDEO EDITING SOFTWARE" totalsRowFunction="count" dataDxfId="4204" totalsRowDxfId="4203"/>
    <tableColumn id="64" xr3:uid="{00000000-0010-0000-0000-000040000000}" name="Column31" dataDxfId="4202" totalsRowDxfId="4201"/>
    <tableColumn id="65" xr3:uid="{00000000-0010-0000-0000-000041000000}" name="WEB DESIGN SOFTWARE" totalsRowFunction="count" dataDxfId="4200" totalsRowDxfId="4199"/>
    <tableColumn id="66" xr3:uid="{00000000-0010-0000-0000-000042000000}" name="Column32" dataDxfId="4198" totalsRowDxfId="4197"/>
    <tableColumn id="67" xr3:uid="{00000000-0010-0000-0000-000043000000}" name="MS ACCESS HELP" dataDxfId="4196" totalsRowDxfId="4195"/>
    <tableColumn id="68" xr3:uid="{00000000-0010-0000-0000-000044000000}" name="Column33" dataDxfId="4194" totalsRowDxfId="4193"/>
    <tableColumn id="69" xr3:uid="{00000000-0010-0000-0000-000045000000}" name="MS EXCEL HELP" dataDxfId="4192" totalsRowDxfId="4191"/>
    <tableColumn id="70" xr3:uid="{00000000-0010-0000-0000-000046000000}" name="Column34" dataDxfId="4190" totalsRowDxfId="4189"/>
    <tableColumn id="71" xr3:uid="{00000000-0010-0000-0000-000047000000}" name="MS PPT HELP" dataDxfId="4188" totalsRowDxfId="4187"/>
    <tableColumn id="72" xr3:uid="{00000000-0010-0000-0000-000048000000}" name="Column35" dataDxfId="4186" totalsRowDxfId="4185"/>
    <tableColumn id="73" xr3:uid="{00000000-0010-0000-0000-000049000000}" name="MS PUBLISHER HELP" dataDxfId="4184" totalsRowDxfId="4183"/>
    <tableColumn id="74" xr3:uid="{00000000-0010-0000-0000-00004A000000}" name="Column36" dataDxfId="4182" totalsRowDxfId="4181"/>
    <tableColumn id="75" xr3:uid="{00000000-0010-0000-0000-00004B000000}" name="MS WORD HELP" dataDxfId="4180" totalsRowDxfId="4179"/>
    <tableColumn id="76" xr3:uid="{00000000-0010-0000-0000-00004C000000}" name="Column37" dataDxfId="4178" totalsRowDxfId="4177"/>
    <tableColumn id="77" xr3:uid="{00000000-0010-0000-0000-00004D000000}" name="PERSONAL LAPTOP REPAIR/UPGRADE" dataDxfId="4176" totalsRowDxfId="4175"/>
    <tableColumn id="78" xr3:uid="{00000000-0010-0000-0000-00004E000000}" name="Column38" dataDxfId="4174" totalsRowDxfId="4173"/>
    <tableColumn id="79" xr3:uid="{00000000-0010-0000-0000-00004F000000}" name="SCREEN READER SOFTWARE39" dataDxfId="4172" totalsRowDxfId="4171"/>
    <tableColumn id="80" xr3:uid="{00000000-0010-0000-0000-000050000000}" name="Column40" dataDxfId="4170" totalsRowDxfId="4169"/>
    <tableColumn id="81" xr3:uid="{00000000-0010-0000-0000-000051000000}" name="TRANSCRIPTION EQUIP/SOFTWARE" dataDxfId="4168" totalsRowDxfId="4167"/>
    <tableColumn id="82" xr3:uid="{00000000-0010-0000-0000-000052000000}" name="Column41" dataDxfId="4166" totalsRowDxfId="4165"/>
    <tableColumn id="83" xr3:uid="{00000000-0010-0000-0000-000053000000}" name="VIDEO EDITING SOFTWARE42" dataDxfId="4164" totalsRowDxfId="4163"/>
    <tableColumn id="84" xr3:uid="{00000000-0010-0000-0000-000054000000}" name="Column43" dataDxfId="4162" totalsRowDxfId="4161"/>
    <tableColumn id="85" xr3:uid="{00000000-0010-0000-0000-000055000000}" name="WEB DESIGN SOFTWARE44" dataDxfId="4160" totalsRowDxfId="4159"/>
    <tableColumn id="86" xr3:uid="{00000000-0010-0000-0000-000056000000}" name="Column45" dataDxfId="4158" totalsRowDxfId="4157"/>
    <tableColumn id="87" xr3:uid="{00000000-0010-0000-0000-000057000000}" name="SUGGESTIONS?" dataDxfId="4156" totalsRowDxfId="4155"/>
  </tableColumns>
  <tableStyleInfo name="TableStyleMedium5"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211" displayName="Table211" ref="A1:CI13" totalsRowCount="1" headerRowDxfId="3344" dataDxfId="3342" headerRowBorderDxfId="3343">
  <autoFilter ref="A1:CI12" xr:uid="{00000000-0009-0000-0100-00000A000000}"/>
  <sortState ref="A2:CI173">
    <sortCondition ref="C1:C173"/>
  </sortState>
  <tableColumns count="87">
    <tableColumn id="1" xr3:uid="{00000000-0010-0000-0900-000001000000}" name="Column39" dataDxfId="173" totalsRowDxfId="86"/>
    <tableColumn id="2" xr3:uid="{00000000-0010-0000-0900-000002000000}" name="SUBMITTED" dataDxfId="172" totalsRowDxfId="85"/>
    <tableColumn id="3" xr3:uid="{00000000-0010-0000-0900-000003000000}" name="GROUP" dataDxfId="171" totalsRowDxfId="84"/>
    <tableColumn id="4" xr3:uid="{00000000-0010-0000-0900-000004000000}" name="Column1" dataDxfId="170" totalsRowDxfId="83"/>
    <tableColumn id="5" xr3:uid="{00000000-0010-0000-0900-000005000000}" name="COLOR PRINTING" totalsRowFunction="count" dataDxfId="169" totalsRowDxfId="82"/>
    <tableColumn id="6" xr3:uid="{00000000-0010-0000-0900-000006000000}" name="Column2" dataDxfId="168" totalsRowDxfId="81"/>
    <tableColumn id="7" xr3:uid="{00000000-0010-0000-0900-000007000000}" name="DOCUMENT SCANNER" totalsRowFunction="count" dataDxfId="167" totalsRowDxfId="80"/>
    <tableColumn id="8" xr3:uid="{00000000-0010-0000-0900-000008000000}" name="Column3" dataDxfId="166" totalsRowDxfId="79"/>
    <tableColumn id="9" xr3:uid="{00000000-0010-0000-0900-000009000000}" name="EMAIL HELP" totalsRowFunction="count" dataDxfId="165" totalsRowDxfId="78"/>
    <tableColumn id="10" xr3:uid="{00000000-0010-0000-0900-00000A000000}" name="Column4" dataDxfId="164" totalsRowDxfId="77"/>
    <tableColumn id="11" xr3:uid="{00000000-0010-0000-0900-00000B000000}" name="DUPLEX PRINTING" totalsRowFunction="count" dataDxfId="163" totalsRowDxfId="76"/>
    <tableColumn id="12" xr3:uid="{00000000-0010-0000-0900-00000C000000}" name="Column5" dataDxfId="162" totalsRowDxfId="75"/>
    <tableColumn id="13" xr3:uid="{00000000-0010-0000-0900-00000D000000}" name="HEADPHONES" totalsRowFunction="count" dataDxfId="161" totalsRowDxfId="74"/>
    <tableColumn id="14" xr3:uid="{00000000-0010-0000-0900-00000E000000}" name="Column6" dataDxfId="160" totalsRowDxfId="73"/>
    <tableColumn id="15" xr3:uid="{00000000-0010-0000-0900-00000F000000}" name="ANDROID PHONE WIFI" totalsRowFunction="count" dataDxfId="159" totalsRowDxfId="72"/>
    <tableColumn id="16" xr3:uid="{00000000-0010-0000-0900-000010000000}" name="Column7" dataDxfId="158" totalsRowDxfId="71"/>
    <tableColumn id="17" xr3:uid="{00000000-0010-0000-0900-000011000000}" name="ANDROID TABLET WIFI" totalsRowFunction="count" dataDxfId="157" totalsRowDxfId="70"/>
    <tableColumn id="18" xr3:uid="{00000000-0010-0000-0900-000012000000}" name="Column8" dataDxfId="156" totalsRowDxfId="69"/>
    <tableColumn id="19" xr3:uid="{00000000-0010-0000-0900-000013000000}" name="IPAD WIFI" totalsRowFunction="count" dataDxfId="155" totalsRowDxfId="68"/>
    <tableColumn id="20" xr3:uid="{00000000-0010-0000-0900-000014000000}" name="Column9" dataDxfId="154" totalsRowDxfId="67"/>
    <tableColumn id="21" xr3:uid="{00000000-0010-0000-0900-000015000000}" name="IPHONE WIFI" totalsRowFunction="count" dataDxfId="153" totalsRowDxfId="66"/>
    <tableColumn id="22" xr3:uid="{00000000-0010-0000-0900-000016000000}" name="Column10" dataDxfId="152" totalsRowDxfId="65"/>
    <tableColumn id="23" xr3:uid="{00000000-0010-0000-0900-000017000000}" name="IPOD WIFI" totalsRowFunction="count" dataDxfId="151" totalsRowDxfId="64"/>
    <tableColumn id="24" xr3:uid="{00000000-0010-0000-0900-000018000000}" name="Column11" dataDxfId="150" totalsRowDxfId="63"/>
    <tableColumn id="25" xr3:uid="{00000000-0010-0000-0900-000019000000}" name="LAPTOP WIFI" totalsRowFunction="count" dataDxfId="149" totalsRowDxfId="62"/>
    <tableColumn id="26" xr3:uid="{00000000-0010-0000-0900-00001A000000}" name="Column12" dataDxfId="148" totalsRowDxfId="61"/>
    <tableColumn id="27" xr3:uid="{00000000-0010-0000-0900-00001B000000}" name="MS PUBLISHER BROCHURE" totalsRowFunction="count" dataDxfId="147" totalsRowDxfId="60"/>
    <tableColumn id="28" xr3:uid="{00000000-0010-0000-0900-00001C000000}" name="Column13" dataDxfId="146" totalsRowDxfId="59"/>
    <tableColumn id="29" xr3:uid="{00000000-0010-0000-0900-00001D000000}" name="MS WORD BROCHURE" totalsRowFunction="count" dataDxfId="145" totalsRowDxfId="58"/>
    <tableColumn id="30" xr3:uid="{00000000-0010-0000-0900-00001E000000}" name="Column14" dataDxfId="144" totalsRowDxfId="57"/>
    <tableColumn id="31" xr3:uid="{00000000-0010-0000-0900-00001F000000}" name="HELP PERSONAL LAPTOP RUN BETTER" totalsRowFunction="count" dataDxfId="143" totalsRowDxfId="56"/>
    <tableColumn id="32" xr3:uid="{00000000-0010-0000-0900-000020000000}" name="Column15" dataDxfId="142" totalsRowDxfId="55"/>
    <tableColumn id="33" xr3:uid="{00000000-0010-0000-0900-000021000000}" name="REMOVE VIRUS PERSONAL LAPTOP" totalsRowFunction="count" dataDxfId="141" totalsRowDxfId="54"/>
    <tableColumn id="34" xr3:uid="{00000000-0010-0000-0900-000022000000}" name="Column16" dataDxfId="140" totalsRowDxfId="53"/>
    <tableColumn id="35" xr3:uid="{00000000-0010-0000-0900-000023000000}" name="D2L HELP" totalsRowFunction="count" dataDxfId="139" totalsRowDxfId="52"/>
    <tableColumn id="36" xr3:uid="{00000000-0010-0000-0900-000024000000}" name="Column17" dataDxfId="138" totalsRowDxfId="51"/>
    <tableColumn id="37" xr3:uid="{00000000-0010-0000-0900-000025000000}" name="MS ACCESS HOMEWORK" totalsRowFunction="count" dataDxfId="137" totalsRowDxfId="50"/>
    <tableColumn id="38" xr3:uid="{00000000-0010-0000-0900-000026000000}" name="Column18" dataDxfId="136" totalsRowDxfId="49"/>
    <tableColumn id="39" xr3:uid="{00000000-0010-0000-0900-000027000000}" name="MS EXCEL CHART HELP" totalsRowFunction="count" dataDxfId="135" totalsRowDxfId="48"/>
    <tableColumn id="40" xr3:uid="{00000000-0010-0000-0900-000028000000}" name="Column19" dataDxfId="134" totalsRowDxfId="47"/>
    <tableColumn id="41" xr3:uid="{00000000-0010-0000-0900-000029000000}" name="MS EXCEL HOMEWORK HELP" totalsRowFunction="count" dataDxfId="133" totalsRowDxfId="46"/>
    <tableColumn id="42" xr3:uid="{00000000-0010-0000-0900-00002A000000}" name="Column20" dataDxfId="132" totalsRowDxfId="45"/>
    <tableColumn id="43" xr3:uid="{00000000-0010-0000-0900-00002B000000}" name="MS POWERPOINT PRESENTATION HELP" totalsRowFunction="count" dataDxfId="131" totalsRowDxfId="44"/>
    <tableColumn id="44" xr3:uid="{00000000-0010-0000-0900-00002C000000}" name="Column21" dataDxfId="130" totalsRowDxfId="43"/>
    <tableColumn id="45" xr3:uid="{00000000-0010-0000-0900-00002D000000}" name="MS PUBLISHER HOMEWORK HELP" totalsRowFunction="count" dataDxfId="129" totalsRowDxfId="42"/>
    <tableColumn id="46" xr3:uid="{00000000-0010-0000-0900-00002E000000}" name="Column22" dataDxfId="128" totalsRowDxfId="41"/>
    <tableColumn id="47" xr3:uid="{00000000-0010-0000-0900-00002F000000}" name="MS WORD HOMEWORK" totalsRowFunction="count" dataDxfId="127" totalsRowDxfId="40"/>
    <tableColumn id="48" xr3:uid="{00000000-0010-0000-0900-000030000000}" name="Column23" dataDxfId="126" totalsRowDxfId="39"/>
    <tableColumn id="49" xr3:uid="{00000000-0010-0000-0900-000031000000}" name="&quot;OTHER&quot; HOMEWORK HELP" totalsRowFunction="count" dataDxfId="125" totalsRowDxfId="38"/>
    <tableColumn id="50" xr3:uid="{00000000-0010-0000-0900-000032000000}" name="Column24" dataDxfId="124" totalsRowDxfId="37"/>
    <tableColumn id="51" xr3:uid="{00000000-0010-0000-0900-000033000000}" name="PASSWORD RESET" totalsRowFunction="count" dataDxfId="123" totalsRowDxfId="36"/>
    <tableColumn id="52" xr3:uid="{00000000-0010-0000-0900-000034000000}" name="Column25" dataDxfId="122" totalsRowDxfId="35"/>
    <tableColumn id="53" xr3:uid="{00000000-0010-0000-0900-000035000000}" name="PHOTO EDITING SOFTWARE" totalsRowFunction="count" dataDxfId="121" totalsRowDxfId="34"/>
    <tableColumn id="54" xr3:uid="{00000000-0010-0000-0900-000036000000}" name="Column26" dataDxfId="120" totalsRowDxfId="33"/>
    <tableColumn id="55" xr3:uid="{00000000-0010-0000-0900-000037000000}" name="REPAIR/UPGRADE PERSONAL LAPTOP" totalsRowFunction="count" dataDxfId="119" totalsRowDxfId="32"/>
    <tableColumn id="56" xr3:uid="{00000000-0010-0000-0900-000038000000}" name="Column27" dataDxfId="118" totalsRowDxfId="31"/>
    <tableColumn id="57" xr3:uid="{00000000-0010-0000-0900-000039000000}" name="SCAN &amp; SAVE FOR ME" totalsRowFunction="count" dataDxfId="117" totalsRowDxfId="30"/>
    <tableColumn id="58" xr3:uid="{00000000-0010-0000-0900-00003A000000}" name="Column28" dataDxfId="116" totalsRowDxfId="29"/>
    <tableColumn id="59" xr3:uid="{00000000-0010-0000-0900-00003B000000}" name="SCREEN READER SOFTWARE" totalsRowFunction="count" dataDxfId="115" totalsRowDxfId="28"/>
    <tableColumn id="60" xr3:uid="{00000000-0010-0000-0900-00003C000000}" name="Column29" dataDxfId="114" totalsRowDxfId="27"/>
    <tableColumn id="61" xr3:uid="{00000000-0010-0000-0900-00003D000000}" name="TRANSCRIPTION SOFTWARE" totalsRowFunction="count" dataDxfId="113" totalsRowDxfId="26"/>
    <tableColumn id="62" xr3:uid="{00000000-0010-0000-0900-00003E000000}" name="Column30" dataDxfId="112" totalsRowDxfId="25"/>
    <tableColumn id="63" xr3:uid="{00000000-0010-0000-0900-00003F000000}" name="VIDEO EDITING SOFTWARE" totalsRowFunction="count" dataDxfId="111" totalsRowDxfId="24"/>
    <tableColumn id="64" xr3:uid="{00000000-0010-0000-0900-000040000000}" name="Column31" dataDxfId="110" totalsRowDxfId="23"/>
    <tableColumn id="65" xr3:uid="{00000000-0010-0000-0900-000041000000}" name="WEB DESIGN SOFTWARE" totalsRowFunction="count" dataDxfId="109" totalsRowDxfId="22"/>
    <tableColumn id="66" xr3:uid="{00000000-0010-0000-0900-000042000000}" name="Column32" dataDxfId="108" totalsRowDxfId="21"/>
    <tableColumn id="67" xr3:uid="{00000000-0010-0000-0900-000043000000}" name="MS ACCESS HELP" dataDxfId="107" totalsRowDxfId="20"/>
    <tableColumn id="68" xr3:uid="{00000000-0010-0000-0900-000044000000}" name="Column33" dataDxfId="106" totalsRowDxfId="19"/>
    <tableColumn id="69" xr3:uid="{00000000-0010-0000-0900-000045000000}" name="MS EXCEL HELP" dataDxfId="105" totalsRowDxfId="18"/>
    <tableColumn id="70" xr3:uid="{00000000-0010-0000-0900-000046000000}" name="Column34" dataDxfId="104" totalsRowDxfId="17"/>
    <tableColumn id="71" xr3:uid="{00000000-0010-0000-0900-000047000000}" name="MS PPT HELP" dataDxfId="103" totalsRowDxfId="16"/>
    <tableColumn id="72" xr3:uid="{00000000-0010-0000-0900-000048000000}" name="Column35" dataDxfId="102" totalsRowDxfId="15"/>
    <tableColumn id="73" xr3:uid="{00000000-0010-0000-0900-000049000000}" name="MS PUBLISHER HELP" dataDxfId="101" totalsRowDxfId="14"/>
    <tableColumn id="74" xr3:uid="{00000000-0010-0000-0900-00004A000000}" name="Column36" dataDxfId="100" totalsRowDxfId="13"/>
    <tableColumn id="75" xr3:uid="{00000000-0010-0000-0900-00004B000000}" name="MS WORD HELP" dataDxfId="99" totalsRowDxfId="12"/>
    <tableColumn id="76" xr3:uid="{00000000-0010-0000-0900-00004C000000}" name="Column37" dataDxfId="98" totalsRowDxfId="11"/>
    <tableColumn id="77" xr3:uid="{00000000-0010-0000-0900-00004D000000}" name="PERSONAL LAPTOP REPAIR/UPGRADE" dataDxfId="97" totalsRowDxfId="10"/>
    <tableColumn id="78" xr3:uid="{00000000-0010-0000-0900-00004E000000}" name="Column38" dataDxfId="96" totalsRowDxfId="9"/>
    <tableColumn id="79" xr3:uid="{00000000-0010-0000-0900-00004F000000}" name="SCREEN READER SOFTWARE39" dataDxfId="95" totalsRowDxfId="8"/>
    <tableColumn id="80" xr3:uid="{00000000-0010-0000-0900-000050000000}" name="Column40" dataDxfId="94" totalsRowDxfId="7"/>
    <tableColumn id="81" xr3:uid="{00000000-0010-0000-0900-000051000000}" name="TRANSCRIPTION EQUIP/SOFTWARE" dataDxfId="93" totalsRowDxfId="6"/>
    <tableColumn id="82" xr3:uid="{00000000-0010-0000-0900-000052000000}" name="Column41" dataDxfId="92" totalsRowDxfId="5"/>
    <tableColumn id="83" xr3:uid="{00000000-0010-0000-0900-000053000000}" name="VIDEO EDITING SOFTWARE42" dataDxfId="91" totalsRowDxfId="4"/>
    <tableColumn id="84" xr3:uid="{00000000-0010-0000-0900-000054000000}" name="Column43" dataDxfId="90" totalsRowDxfId="3"/>
    <tableColumn id="85" xr3:uid="{00000000-0010-0000-0900-000055000000}" name="WEB DESIGN SOFTWARE44" dataDxfId="89" totalsRowDxfId="2"/>
    <tableColumn id="86" xr3:uid="{00000000-0010-0000-0900-000056000000}" name="Column45" dataDxfId="88" totalsRowDxfId="1"/>
    <tableColumn id="87" xr3:uid="{00000000-0010-0000-0900-000057000000}" name="SUGGESTIONS?" dataDxfId="87" totalsRowDxfId="0"/>
  </tableColumns>
  <tableStyleInfo name="TableStyleMedium5"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212" displayName="Table212" ref="A1:CI124" totalsRowCount="1" headerRowDxfId="3341" dataDxfId="3339" headerRowBorderDxfId="3340">
  <autoFilter ref="A1:CI123" xr:uid="{00000000-0009-0000-0100-00000B000000}"/>
  <sortState ref="A2:CI173">
    <sortCondition ref="C1:C173"/>
  </sortState>
  <tableColumns count="87">
    <tableColumn id="1" xr3:uid="{00000000-0010-0000-0A00-000001000000}" name="IP" dataDxfId="3338" totalsRowDxfId="3337"/>
    <tableColumn id="2" xr3:uid="{00000000-0010-0000-0A00-000002000000}" name="SUBMITTED" dataDxfId="3336" totalsRowDxfId="3335"/>
    <tableColumn id="3" xr3:uid="{00000000-0010-0000-0A00-000003000000}" name="GROUP" dataDxfId="3334" totalsRowDxfId="3333"/>
    <tableColumn id="4" xr3:uid="{00000000-0010-0000-0A00-000004000000}" name="Column1" dataDxfId="3332" totalsRowDxfId="3331"/>
    <tableColumn id="5" xr3:uid="{00000000-0010-0000-0A00-000005000000}" name="COLOR PRINTING" totalsRowFunction="count" dataDxfId="3330" totalsRowDxfId="3329"/>
    <tableColumn id="6" xr3:uid="{00000000-0010-0000-0A00-000006000000}" name="Column2" dataDxfId="3328" totalsRowDxfId="3327"/>
    <tableColumn id="7" xr3:uid="{00000000-0010-0000-0A00-000007000000}" name="DOCUMENT SCANNER" totalsRowFunction="count" dataDxfId="3326" totalsRowDxfId="3325"/>
    <tableColumn id="8" xr3:uid="{00000000-0010-0000-0A00-000008000000}" name="Column3" dataDxfId="3324" totalsRowDxfId="3323"/>
    <tableColumn id="9" xr3:uid="{00000000-0010-0000-0A00-000009000000}" name="EMAIL HELP" totalsRowFunction="count" dataDxfId="3322" totalsRowDxfId="3321"/>
    <tableColumn id="10" xr3:uid="{00000000-0010-0000-0A00-00000A000000}" name="Column4" dataDxfId="3320" totalsRowDxfId="3319"/>
    <tableColumn id="11" xr3:uid="{00000000-0010-0000-0A00-00000B000000}" name="DUPLEX PRINTING" totalsRowFunction="count" dataDxfId="3318" totalsRowDxfId="3317"/>
    <tableColumn id="12" xr3:uid="{00000000-0010-0000-0A00-00000C000000}" name="Column5" dataDxfId="3316" totalsRowDxfId="3315"/>
    <tableColumn id="13" xr3:uid="{00000000-0010-0000-0A00-00000D000000}" name="HEADPHONES" totalsRowFunction="count" dataDxfId="3314" totalsRowDxfId="3313"/>
    <tableColumn id="14" xr3:uid="{00000000-0010-0000-0A00-00000E000000}" name="Column6" dataDxfId="3312" totalsRowDxfId="3311"/>
    <tableColumn id="15" xr3:uid="{00000000-0010-0000-0A00-00000F000000}" name="ANDROID PHONE WIFI" totalsRowFunction="count" dataDxfId="3310" totalsRowDxfId="3309"/>
    <tableColumn id="16" xr3:uid="{00000000-0010-0000-0A00-000010000000}" name="Column7" dataDxfId="3308" totalsRowDxfId="3307"/>
    <tableColumn id="17" xr3:uid="{00000000-0010-0000-0A00-000011000000}" name="ANDROID TABLET WIFI" totalsRowFunction="count" dataDxfId="3306" totalsRowDxfId="3305"/>
    <tableColumn id="18" xr3:uid="{00000000-0010-0000-0A00-000012000000}" name="Column8" dataDxfId="3304" totalsRowDxfId="3303"/>
    <tableColumn id="19" xr3:uid="{00000000-0010-0000-0A00-000013000000}" name="IPAD WIFI" totalsRowFunction="count" dataDxfId="3302" totalsRowDxfId="3301"/>
    <tableColumn id="20" xr3:uid="{00000000-0010-0000-0A00-000014000000}" name="Column9" dataDxfId="3300" totalsRowDxfId="3299"/>
    <tableColumn id="21" xr3:uid="{00000000-0010-0000-0A00-000015000000}" name="IPHONE WIFI" totalsRowFunction="count" dataDxfId="3298" totalsRowDxfId="3297"/>
    <tableColumn id="22" xr3:uid="{00000000-0010-0000-0A00-000016000000}" name="Column10" dataDxfId="3296" totalsRowDxfId="3295"/>
    <tableColumn id="23" xr3:uid="{00000000-0010-0000-0A00-000017000000}" name="IPOD WIFI" totalsRowFunction="count" dataDxfId="3294" totalsRowDxfId="3293"/>
    <tableColumn id="24" xr3:uid="{00000000-0010-0000-0A00-000018000000}" name="Column11" dataDxfId="3292" totalsRowDxfId="3291"/>
    <tableColumn id="25" xr3:uid="{00000000-0010-0000-0A00-000019000000}" name="LAPTOP WIFI" totalsRowFunction="count" dataDxfId="3290" totalsRowDxfId="3289"/>
    <tableColumn id="26" xr3:uid="{00000000-0010-0000-0A00-00001A000000}" name="Column12" dataDxfId="3288" totalsRowDxfId="3287"/>
    <tableColumn id="27" xr3:uid="{00000000-0010-0000-0A00-00001B000000}" name="MS PUBLISHER BROCHURE" totalsRowFunction="count" dataDxfId="3286" totalsRowDxfId="3285"/>
    <tableColumn id="28" xr3:uid="{00000000-0010-0000-0A00-00001C000000}" name="Column13" dataDxfId="3284" totalsRowDxfId="3283"/>
    <tableColumn id="29" xr3:uid="{00000000-0010-0000-0A00-00001D000000}" name="MS WORD BROCHURE" totalsRowFunction="count" dataDxfId="3282" totalsRowDxfId="3281"/>
    <tableColumn id="30" xr3:uid="{00000000-0010-0000-0A00-00001E000000}" name="Column14" dataDxfId="3280" totalsRowDxfId="3279"/>
    <tableColumn id="31" xr3:uid="{00000000-0010-0000-0A00-00001F000000}" name="HELP PERSONAL LAPTOP RUN BETTER" totalsRowFunction="count" dataDxfId="3278" totalsRowDxfId="3277"/>
    <tableColumn id="32" xr3:uid="{00000000-0010-0000-0A00-000020000000}" name="Column15" dataDxfId="3276" totalsRowDxfId="3275"/>
    <tableColumn id="33" xr3:uid="{00000000-0010-0000-0A00-000021000000}" name="REMOVE VIRUS PERSONAL LAPTOP" totalsRowFunction="count" dataDxfId="3274" totalsRowDxfId="3273"/>
    <tableColumn id="34" xr3:uid="{00000000-0010-0000-0A00-000022000000}" name="Column16" dataDxfId="3272" totalsRowDxfId="3271"/>
    <tableColumn id="35" xr3:uid="{00000000-0010-0000-0A00-000023000000}" name="D2L HELP" totalsRowFunction="count" dataDxfId="3270" totalsRowDxfId="3269"/>
    <tableColumn id="36" xr3:uid="{00000000-0010-0000-0A00-000024000000}" name="Column17" dataDxfId="3268" totalsRowDxfId="3267"/>
    <tableColumn id="37" xr3:uid="{00000000-0010-0000-0A00-000025000000}" name="MS ACCESS HOMEWORK" totalsRowFunction="count" dataDxfId="3266" totalsRowDxfId="3265"/>
    <tableColumn id="38" xr3:uid="{00000000-0010-0000-0A00-000026000000}" name="Column18" dataDxfId="3264" totalsRowDxfId="3263"/>
    <tableColumn id="39" xr3:uid="{00000000-0010-0000-0A00-000027000000}" name="MS EXCEL CHART HELP" totalsRowFunction="count" dataDxfId="3262" totalsRowDxfId="3261"/>
    <tableColumn id="40" xr3:uid="{00000000-0010-0000-0A00-000028000000}" name="Column19" dataDxfId="3260" totalsRowDxfId="3259"/>
    <tableColumn id="41" xr3:uid="{00000000-0010-0000-0A00-000029000000}" name="MS EXCEL HOMEWORK HELP" totalsRowFunction="count" dataDxfId="3258" totalsRowDxfId="3257"/>
    <tableColumn id="42" xr3:uid="{00000000-0010-0000-0A00-00002A000000}" name="Column20" dataDxfId="3256" totalsRowDxfId="3255"/>
    <tableColumn id="43" xr3:uid="{00000000-0010-0000-0A00-00002B000000}" name="MS POWERPOINT PRESENTATION HELP" totalsRowFunction="count" dataDxfId="3254" totalsRowDxfId="3253"/>
    <tableColumn id="44" xr3:uid="{00000000-0010-0000-0A00-00002C000000}" name="Column21" dataDxfId="3252" totalsRowDxfId="3251"/>
    <tableColumn id="45" xr3:uid="{00000000-0010-0000-0A00-00002D000000}" name="MS PUBLISHER HOMEWORK HELP" totalsRowFunction="count" dataDxfId="3250" totalsRowDxfId="3249"/>
    <tableColumn id="46" xr3:uid="{00000000-0010-0000-0A00-00002E000000}" name="Column22" dataDxfId="3248" totalsRowDxfId="3247"/>
    <tableColumn id="47" xr3:uid="{00000000-0010-0000-0A00-00002F000000}" name="MS WORD HOMEWORK" totalsRowFunction="count" dataDxfId="3246" totalsRowDxfId="3245"/>
    <tableColumn id="48" xr3:uid="{00000000-0010-0000-0A00-000030000000}" name="Column23" dataDxfId="3244" totalsRowDxfId="3243"/>
    <tableColumn id="49" xr3:uid="{00000000-0010-0000-0A00-000031000000}" name="&quot;OTHER&quot; HOMEWORK HELP" totalsRowFunction="count" dataDxfId="3242" totalsRowDxfId="3241"/>
    <tableColumn id="50" xr3:uid="{00000000-0010-0000-0A00-000032000000}" name="Column24" dataDxfId="3240" totalsRowDxfId="3239"/>
    <tableColumn id="51" xr3:uid="{00000000-0010-0000-0A00-000033000000}" name="PASSWORD RESET" totalsRowFunction="count" dataDxfId="3238" totalsRowDxfId="3237"/>
    <tableColumn id="52" xr3:uid="{00000000-0010-0000-0A00-000034000000}" name="Column25" dataDxfId="3236" totalsRowDxfId="3235"/>
    <tableColumn id="53" xr3:uid="{00000000-0010-0000-0A00-000035000000}" name="PHOTO EDITING SOFTWARE" totalsRowFunction="count" dataDxfId="3234" totalsRowDxfId="3233"/>
    <tableColumn id="54" xr3:uid="{00000000-0010-0000-0A00-000036000000}" name="Column26" dataDxfId="3232" totalsRowDxfId="3231"/>
    <tableColumn id="55" xr3:uid="{00000000-0010-0000-0A00-000037000000}" name="REPAIR/UPGRADE PERSONAL LAPTOP" totalsRowFunction="count" dataDxfId="3230" totalsRowDxfId="3229"/>
    <tableColumn id="56" xr3:uid="{00000000-0010-0000-0A00-000038000000}" name="Column27" dataDxfId="3228" totalsRowDxfId="3227"/>
    <tableColumn id="57" xr3:uid="{00000000-0010-0000-0A00-000039000000}" name="SCAN &amp; SAVE FOR ME" totalsRowFunction="count" dataDxfId="3226" totalsRowDxfId="3225"/>
    <tableColumn id="58" xr3:uid="{00000000-0010-0000-0A00-00003A000000}" name="Column28" dataDxfId="3224" totalsRowDxfId="3223"/>
    <tableColumn id="59" xr3:uid="{00000000-0010-0000-0A00-00003B000000}" name="SCREEN READER SOFTWARE" totalsRowFunction="count" dataDxfId="3222" totalsRowDxfId="3221"/>
    <tableColumn id="60" xr3:uid="{00000000-0010-0000-0A00-00003C000000}" name="Column29" dataDxfId="3220" totalsRowDxfId="3219"/>
    <tableColumn id="61" xr3:uid="{00000000-0010-0000-0A00-00003D000000}" name="TRANSCRIPTION SOFTWARE" totalsRowFunction="count" dataDxfId="3218" totalsRowDxfId="3217"/>
    <tableColumn id="62" xr3:uid="{00000000-0010-0000-0A00-00003E000000}" name="Column30" dataDxfId="3216" totalsRowDxfId="3215"/>
    <tableColumn id="63" xr3:uid="{00000000-0010-0000-0A00-00003F000000}" name="VIDEO EDITING SOFTWARE" totalsRowFunction="count" dataDxfId="3214" totalsRowDxfId="3213"/>
    <tableColumn id="64" xr3:uid="{00000000-0010-0000-0A00-000040000000}" name="Column31" dataDxfId="3212" totalsRowDxfId="3211"/>
    <tableColumn id="65" xr3:uid="{00000000-0010-0000-0A00-000041000000}" name="WEB DESIGN SOFTWARE" totalsRowFunction="count" dataDxfId="3210" totalsRowDxfId="3209"/>
    <tableColumn id="66" xr3:uid="{00000000-0010-0000-0A00-000042000000}" name="Column32" dataDxfId="3208" totalsRowDxfId="3207"/>
    <tableColumn id="67" xr3:uid="{00000000-0010-0000-0A00-000043000000}" name="MS ACCESS HELP" dataDxfId="3206" totalsRowDxfId="3205"/>
    <tableColumn id="68" xr3:uid="{00000000-0010-0000-0A00-000044000000}" name="Column33" dataDxfId="3204" totalsRowDxfId="3203"/>
    <tableColumn id="69" xr3:uid="{00000000-0010-0000-0A00-000045000000}" name="MS EXCEL HELP" dataDxfId="3202" totalsRowDxfId="3201"/>
    <tableColumn id="70" xr3:uid="{00000000-0010-0000-0A00-000046000000}" name="Column34" dataDxfId="3200" totalsRowDxfId="3199"/>
    <tableColumn id="71" xr3:uid="{00000000-0010-0000-0A00-000047000000}" name="MS PPT HELP" dataDxfId="3198" totalsRowDxfId="3197"/>
    <tableColumn id="72" xr3:uid="{00000000-0010-0000-0A00-000048000000}" name="Column35" dataDxfId="3196" totalsRowDxfId="3195"/>
    <tableColumn id="73" xr3:uid="{00000000-0010-0000-0A00-000049000000}" name="MS PUBLISHER HELP" dataDxfId="3194" totalsRowDxfId="3193"/>
    <tableColumn id="74" xr3:uid="{00000000-0010-0000-0A00-00004A000000}" name="Column36" dataDxfId="3192" totalsRowDxfId="3191"/>
    <tableColumn id="75" xr3:uid="{00000000-0010-0000-0A00-00004B000000}" name="MS WORD HELP" dataDxfId="3190" totalsRowDxfId="3189"/>
    <tableColumn id="76" xr3:uid="{00000000-0010-0000-0A00-00004C000000}" name="Column37" dataDxfId="3188" totalsRowDxfId="3187"/>
    <tableColumn id="77" xr3:uid="{00000000-0010-0000-0A00-00004D000000}" name="PERSONAL LAPTOP REPAIR/UPGRADE" dataDxfId="3186" totalsRowDxfId="3185"/>
    <tableColumn id="78" xr3:uid="{00000000-0010-0000-0A00-00004E000000}" name="Column38" dataDxfId="3184" totalsRowDxfId="3183"/>
    <tableColumn id="79" xr3:uid="{00000000-0010-0000-0A00-00004F000000}" name="SCREEN READER SOFTWARE39" dataDxfId="3182" totalsRowDxfId="3181"/>
    <tableColumn id="80" xr3:uid="{00000000-0010-0000-0A00-000050000000}" name="Column40" dataDxfId="3180" totalsRowDxfId="3179"/>
    <tableColumn id="81" xr3:uid="{00000000-0010-0000-0A00-000051000000}" name="TRANSCRIPTION EQUIP/SOFTWARE" dataDxfId="3178" totalsRowDxfId="3177"/>
    <tableColumn id="82" xr3:uid="{00000000-0010-0000-0A00-000052000000}" name="Column41" dataDxfId="3176" totalsRowDxfId="3175"/>
    <tableColumn id="83" xr3:uid="{00000000-0010-0000-0A00-000053000000}" name="VIDEO EDITING SOFTWARE42" dataDxfId="3174" totalsRowDxfId="3173"/>
    <tableColumn id="84" xr3:uid="{00000000-0010-0000-0A00-000054000000}" name="Column43" dataDxfId="3172" totalsRowDxfId="3171"/>
    <tableColumn id="85" xr3:uid="{00000000-0010-0000-0A00-000055000000}" name="WEB DESIGN SOFTWARE44" dataDxfId="3170" totalsRowDxfId="3169"/>
    <tableColumn id="86" xr3:uid="{00000000-0010-0000-0A00-000056000000}" name="Column45" dataDxfId="3168" totalsRowDxfId="3167"/>
    <tableColumn id="87" xr3:uid="{00000000-0010-0000-0A00-000057000000}" name="SUGGESTIONS?" dataDxfId="3166" totalsRowDxfId="3165"/>
  </tableColumns>
  <tableStyleInfo name="TableStyleMedium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A1:A23" totalsRowShown="0" headerRowDxfId="4154" dataDxfId="4152" headerRowBorderDxfId="4153" tableBorderDxfId="4151" totalsRowBorderDxfId="4150">
  <autoFilter ref="A1:A23" xr:uid="{00000000-0009-0000-0100-000003000000}"/>
  <tableColumns count="1">
    <tableColumn id="1" xr3:uid="{00000000-0010-0000-0100-000001000000}" name="SUGGESTIONS:" dataDxfId="4149"/>
  </tableColumns>
  <tableStyleInfo name="TableStyleMedium1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e22" displayName="Table22" ref="A1:CI27" totalsRowCount="1" headerRowDxfId="4148" dataDxfId="4146" headerRowBorderDxfId="4147">
  <autoFilter ref="A1:CI26" xr:uid="{00000000-0009-0000-0100-000001000000}"/>
  <sortState ref="A2:CI173">
    <sortCondition ref="C1:C173"/>
  </sortState>
  <tableColumns count="87">
    <tableColumn id="1" xr3:uid="{00000000-0010-0000-0200-000001000000}" name="Column39" dataDxfId="4145" totalsRowDxfId="4144"/>
    <tableColumn id="2" xr3:uid="{00000000-0010-0000-0200-000002000000}" name="SUBMITTED" dataDxfId="4143" totalsRowDxfId="4142"/>
    <tableColumn id="3" xr3:uid="{00000000-0010-0000-0200-000003000000}" name="GROUP" dataDxfId="4141" totalsRowDxfId="4140"/>
    <tableColumn id="4" xr3:uid="{00000000-0010-0000-0200-000004000000}" name="Column1" dataDxfId="4139" totalsRowDxfId="4138"/>
    <tableColumn id="5" xr3:uid="{00000000-0010-0000-0200-000005000000}" name="COLOR PRINTING" totalsRowFunction="count" dataDxfId="4137" totalsRowDxfId="4136"/>
    <tableColumn id="6" xr3:uid="{00000000-0010-0000-0200-000006000000}" name="Column2" dataDxfId="4135" totalsRowDxfId="4134"/>
    <tableColumn id="7" xr3:uid="{00000000-0010-0000-0200-000007000000}" name="DOCUMENT SCANNER" totalsRowFunction="count" dataDxfId="4133" totalsRowDxfId="4132"/>
    <tableColumn id="8" xr3:uid="{00000000-0010-0000-0200-000008000000}" name="Column3" dataDxfId="4131" totalsRowDxfId="4130"/>
    <tableColumn id="9" xr3:uid="{00000000-0010-0000-0200-000009000000}" name="EMAIL HELP" totalsRowFunction="count" dataDxfId="4129" totalsRowDxfId="4128"/>
    <tableColumn id="10" xr3:uid="{00000000-0010-0000-0200-00000A000000}" name="Column4" dataDxfId="4127" totalsRowDxfId="4126"/>
    <tableColumn id="11" xr3:uid="{00000000-0010-0000-0200-00000B000000}" name="DUPLEX PRINTING" totalsRowFunction="count" dataDxfId="4125" totalsRowDxfId="4124"/>
    <tableColumn id="12" xr3:uid="{00000000-0010-0000-0200-00000C000000}" name="Column5" dataDxfId="4123" totalsRowDxfId="4122"/>
    <tableColumn id="13" xr3:uid="{00000000-0010-0000-0200-00000D000000}" name="HEADPHONES" totalsRowFunction="count" dataDxfId="4121" totalsRowDxfId="4120"/>
    <tableColumn id="14" xr3:uid="{00000000-0010-0000-0200-00000E000000}" name="Column6" dataDxfId="4119" totalsRowDxfId="4118"/>
    <tableColumn id="15" xr3:uid="{00000000-0010-0000-0200-00000F000000}" name="ANDROID PHONE WIFI" totalsRowFunction="count" dataDxfId="4117" totalsRowDxfId="4116"/>
    <tableColumn id="16" xr3:uid="{00000000-0010-0000-0200-000010000000}" name="Column7" dataDxfId="4115" totalsRowDxfId="4114"/>
    <tableColumn id="17" xr3:uid="{00000000-0010-0000-0200-000011000000}" name="ANDROID TABLET WIFI" totalsRowFunction="count" dataDxfId="4113" totalsRowDxfId="4112"/>
    <tableColumn id="18" xr3:uid="{00000000-0010-0000-0200-000012000000}" name="Column8" dataDxfId="4111" totalsRowDxfId="4110"/>
    <tableColumn id="19" xr3:uid="{00000000-0010-0000-0200-000013000000}" name="IPAD WIFI" totalsRowFunction="count" dataDxfId="4109" totalsRowDxfId="4108"/>
    <tableColumn id="20" xr3:uid="{00000000-0010-0000-0200-000014000000}" name="Column9" dataDxfId="4107" totalsRowDxfId="4106"/>
    <tableColumn id="21" xr3:uid="{00000000-0010-0000-0200-000015000000}" name="IPHONE WIFI" totalsRowFunction="count" dataDxfId="4105" totalsRowDxfId="4104"/>
    <tableColumn id="22" xr3:uid="{00000000-0010-0000-0200-000016000000}" name="Column10" dataDxfId="4103" totalsRowDxfId="4102"/>
    <tableColumn id="23" xr3:uid="{00000000-0010-0000-0200-000017000000}" name="IPOD WIFI" totalsRowFunction="count" dataDxfId="4101" totalsRowDxfId="4100"/>
    <tableColumn id="24" xr3:uid="{00000000-0010-0000-0200-000018000000}" name="Column11" dataDxfId="4099" totalsRowDxfId="4098"/>
    <tableColumn id="25" xr3:uid="{00000000-0010-0000-0200-000019000000}" name="LAPTOP WIFI" totalsRowFunction="count" dataDxfId="4097" totalsRowDxfId="4096"/>
    <tableColumn id="26" xr3:uid="{00000000-0010-0000-0200-00001A000000}" name="Column12" dataDxfId="4095" totalsRowDxfId="4094"/>
    <tableColumn id="27" xr3:uid="{00000000-0010-0000-0200-00001B000000}" name="MS PUBLISHER BROCHURE" totalsRowFunction="count" dataDxfId="4093" totalsRowDxfId="4092"/>
    <tableColumn id="28" xr3:uid="{00000000-0010-0000-0200-00001C000000}" name="Column13" dataDxfId="4091" totalsRowDxfId="4090"/>
    <tableColumn id="29" xr3:uid="{00000000-0010-0000-0200-00001D000000}" name="MS WORD BROCHURE" totalsRowFunction="count" dataDxfId="4089" totalsRowDxfId="4088"/>
    <tableColumn id="30" xr3:uid="{00000000-0010-0000-0200-00001E000000}" name="Column14" dataDxfId="4087" totalsRowDxfId="4086"/>
    <tableColumn id="31" xr3:uid="{00000000-0010-0000-0200-00001F000000}" name="HELP PERSONAL LAPTOP RUN BETTER" totalsRowFunction="count" dataDxfId="4085" totalsRowDxfId="4084"/>
    <tableColumn id="32" xr3:uid="{00000000-0010-0000-0200-000020000000}" name="Column15" dataDxfId="4083" totalsRowDxfId="4082"/>
    <tableColumn id="33" xr3:uid="{00000000-0010-0000-0200-000021000000}" name="REMOVE VIRUS PERSONAL LAPTOP" totalsRowFunction="count" dataDxfId="4081" totalsRowDxfId="4080"/>
    <tableColumn id="34" xr3:uid="{00000000-0010-0000-0200-000022000000}" name="Column16" dataDxfId="4079" totalsRowDxfId="4078"/>
    <tableColumn id="35" xr3:uid="{00000000-0010-0000-0200-000023000000}" name="D2L HELP" totalsRowFunction="count" dataDxfId="4077" totalsRowDxfId="4076"/>
    <tableColumn id="36" xr3:uid="{00000000-0010-0000-0200-000024000000}" name="Column17" dataDxfId="4075" totalsRowDxfId="4074"/>
    <tableColumn id="37" xr3:uid="{00000000-0010-0000-0200-000025000000}" name="MS ACCESS HOMEWORK" totalsRowFunction="count" dataDxfId="4073" totalsRowDxfId="4072"/>
    <tableColumn id="38" xr3:uid="{00000000-0010-0000-0200-000026000000}" name="Column18" dataDxfId="4071" totalsRowDxfId="4070"/>
    <tableColumn id="39" xr3:uid="{00000000-0010-0000-0200-000027000000}" name="MS EXCEL CHART HELP" totalsRowFunction="count" dataDxfId="4069" totalsRowDxfId="4068"/>
    <tableColumn id="40" xr3:uid="{00000000-0010-0000-0200-000028000000}" name="Column19" dataDxfId="4067" totalsRowDxfId="4066"/>
    <tableColumn id="41" xr3:uid="{00000000-0010-0000-0200-000029000000}" name="MS EXCEL HOMEWORK HELP" totalsRowFunction="count" dataDxfId="4065" totalsRowDxfId="4064"/>
    <tableColumn id="42" xr3:uid="{00000000-0010-0000-0200-00002A000000}" name="Column20" dataDxfId="4063" totalsRowDxfId="4062"/>
    <tableColumn id="43" xr3:uid="{00000000-0010-0000-0200-00002B000000}" name="MS POWERPOINT PRESENTATION HELP" totalsRowFunction="count" dataDxfId="4061" totalsRowDxfId="4060"/>
    <tableColumn id="44" xr3:uid="{00000000-0010-0000-0200-00002C000000}" name="Column21" dataDxfId="4059" totalsRowDxfId="4058"/>
    <tableColumn id="45" xr3:uid="{00000000-0010-0000-0200-00002D000000}" name="MS PUBLISHER HOMEWORK HELP" totalsRowFunction="count" dataDxfId="4057" totalsRowDxfId="4056"/>
    <tableColumn id="46" xr3:uid="{00000000-0010-0000-0200-00002E000000}" name="Column22" dataDxfId="4055" totalsRowDxfId="4054"/>
    <tableColumn id="47" xr3:uid="{00000000-0010-0000-0200-00002F000000}" name="MS WORD HOMEWORK" totalsRowFunction="count" dataDxfId="4053" totalsRowDxfId="4052"/>
    <tableColumn id="48" xr3:uid="{00000000-0010-0000-0200-000030000000}" name="Column23" dataDxfId="4051" totalsRowDxfId="4050"/>
    <tableColumn id="49" xr3:uid="{00000000-0010-0000-0200-000031000000}" name="&quot;OTHER&quot; HOMEWORK HELP" totalsRowFunction="count" dataDxfId="4049" totalsRowDxfId="4048"/>
    <tableColumn id="50" xr3:uid="{00000000-0010-0000-0200-000032000000}" name="Column24" dataDxfId="4047" totalsRowDxfId="4046"/>
    <tableColumn id="51" xr3:uid="{00000000-0010-0000-0200-000033000000}" name="PASSWORD RESET" totalsRowFunction="count" dataDxfId="4045" totalsRowDxfId="4044"/>
    <tableColumn id="52" xr3:uid="{00000000-0010-0000-0200-000034000000}" name="Column25" dataDxfId="4043" totalsRowDxfId="4042"/>
    <tableColumn id="53" xr3:uid="{00000000-0010-0000-0200-000035000000}" name="PHOTO EDITING SOFTWARE" totalsRowFunction="count" dataDxfId="4041" totalsRowDxfId="4040"/>
    <tableColumn id="54" xr3:uid="{00000000-0010-0000-0200-000036000000}" name="Column26" dataDxfId="4039" totalsRowDxfId="4038"/>
    <tableColumn id="55" xr3:uid="{00000000-0010-0000-0200-000037000000}" name="REPAIR/UPGRADE PERSONAL LAPTOP" totalsRowFunction="count" dataDxfId="4037" totalsRowDxfId="4036"/>
    <tableColumn id="56" xr3:uid="{00000000-0010-0000-0200-000038000000}" name="Column27" dataDxfId="4035" totalsRowDxfId="4034"/>
    <tableColumn id="57" xr3:uid="{00000000-0010-0000-0200-000039000000}" name="SCAN &amp; SAVE FOR ME" totalsRowFunction="count" dataDxfId="4033" totalsRowDxfId="4032"/>
    <tableColumn id="58" xr3:uid="{00000000-0010-0000-0200-00003A000000}" name="Column28" dataDxfId="4031" totalsRowDxfId="4030"/>
    <tableColumn id="59" xr3:uid="{00000000-0010-0000-0200-00003B000000}" name="SCREEN READER SOFTWARE" totalsRowFunction="count" dataDxfId="4029" totalsRowDxfId="4028"/>
    <tableColumn id="60" xr3:uid="{00000000-0010-0000-0200-00003C000000}" name="Column29" dataDxfId="4027" totalsRowDxfId="4026"/>
    <tableColumn id="61" xr3:uid="{00000000-0010-0000-0200-00003D000000}" name="TRANSCRIPTION SOFTWARE" totalsRowFunction="count" dataDxfId="4025" totalsRowDxfId="4024"/>
    <tableColumn id="62" xr3:uid="{00000000-0010-0000-0200-00003E000000}" name="Column30" dataDxfId="4023" totalsRowDxfId="4022"/>
    <tableColumn id="63" xr3:uid="{00000000-0010-0000-0200-00003F000000}" name="VIDEO EDITING SOFTWARE" totalsRowFunction="count" dataDxfId="4021" totalsRowDxfId="4020"/>
    <tableColumn id="64" xr3:uid="{00000000-0010-0000-0200-000040000000}" name="Column31" dataDxfId="4019" totalsRowDxfId="4018"/>
    <tableColumn id="65" xr3:uid="{00000000-0010-0000-0200-000041000000}" name="WEB DESIGN SOFTWARE" totalsRowFunction="count" dataDxfId="4017" totalsRowDxfId="4016"/>
    <tableColumn id="66" xr3:uid="{00000000-0010-0000-0200-000042000000}" name="Column32" dataDxfId="4015" totalsRowDxfId="4014"/>
    <tableColumn id="67" xr3:uid="{00000000-0010-0000-0200-000043000000}" name="MS ACCESS HELP" dataDxfId="4013" totalsRowDxfId="4012"/>
    <tableColumn id="68" xr3:uid="{00000000-0010-0000-0200-000044000000}" name="Column33" dataDxfId="4011" totalsRowDxfId="4010"/>
    <tableColumn id="69" xr3:uid="{00000000-0010-0000-0200-000045000000}" name="MS EXCEL HELP" dataDxfId="4009" totalsRowDxfId="4008"/>
    <tableColumn id="70" xr3:uid="{00000000-0010-0000-0200-000046000000}" name="Column34" dataDxfId="4007" totalsRowDxfId="4006"/>
    <tableColumn id="71" xr3:uid="{00000000-0010-0000-0200-000047000000}" name="MS PPT HELP" dataDxfId="4005" totalsRowDxfId="4004"/>
    <tableColumn id="72" xr3:uid="{00000000-0010-0000-0200-000048000000}" name="Column35" dataDxfId="4003" totalsRowDxfId="4002"/>
    <tableColumn id="73" xr3:uid="{00000000-0010-0000-0200-000049000000}" name="MS PUBLISHER HELP" dataDxfId="4001" totalsRowDxfId="4000"/>
    <tableColumn id="74" xr3:uid="{00000000-0010-0000-0200-00004A000000}" name="Column36" dataDxfId="3999" totalsRowDxfId="3998"/>
    <tableColumn id="75" xr3:uid="{00000000-0010-0000-0200-00004B000000}" name="MS WORD HELP" dataDxfId="3997" totalsRowDxfId="3996"/>
    <tableColumn id="76" xr3:uid="{00000000-0010-0000-0200-00004C000000}" name="Column37" dataDxfId="3995" totalsRowDxfId="3994"/>
    <tableColumn id="77" xr3:uid="{00000000-0010-0000-0200-00004D000000}" name="PERSONAL LAPTOP REPAIR/UPGRADE" dataDxfId="3993" totalsRowDxfId="3992"/>
    <tableColumn id="78" xr3:uid="{00000000-0010-0000-0200-00004E000000}" name="Column38" dataDxfId="3991" totalsRowDxfId="3990"/>
    <tableColumn id="79" xr3:uid="{00000000-0010-0000-0200-00004F000000}" name="SCREEN READER SOFTWARE39" dataDxfId="3989" totalsRowDxfId="3988"/>
    <tableColumn id="80" xr3:uid="{00000000-0010-0000-0200-000050000000}" name="Column40" dataDxfId="3987" totalsRowDxfId="3986"/>
    <tableColumn id="81" xr3:uid="{00000000-0010-0000-0200-000051000000}" name="TRANSCRIPTION EQUIP/SOFTWARE" dataDxfId="3985" totalsRowDxfId="3984"/>
    <tableColumn id="82" xr3:uid="{00000000-0010-0000-0200-000052000000}" name="Column41" dataDxfId="3983" totalsRowDxfId="3982"/>
    <tableColumn id="83" xr3:uid="{00000000-0010-0000-0200-000053000000}" name="VIDEO EDITING SOFTWARE42" dataDxfId="3981" totalsRowDxfId="3980"/>
    <tableColumn id="84" xr3:uid="{00000000-0010-0000-0200-000054000000}" name="Column43" dataDxfId="3979" totalsRowDxfId="3978"/>
    <tableColumn id="85" xr3:uid="{00000000-0010-0000-0200-000055000000}" name="WEB DESIGN SOFTWARE44" dataDxfId="3977" totalsRowDxfId="3976"/>
    <tableColumn id="86" xr3:uid="{00000000-0010-0000-0200-000056000000}" name="Column45" dataDxfId="3975" totalsRowDxfId="3974"/>
    <tableColumn id="87" xr3:uid="{00000000-0010-0000-0200-000057000000}" name="SUGGESTIONS?" dataDxfId="3973" totalsRowDxfId="3972"/>
  </tableColumns>
  <tableStyleInfo name="TableStyleMedium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25" displayName="Table25" ref="A1:CI25" totalsRowCount="1" headerRowDxfId="3971" dataDxfId="3969" headerRowBorderDxfId="3970">
  <autoFilter ref="A1:CI24" xr:uid="{00000000-0009-0000-0100-000004000000}"/>
  <sortState ref="A2:CI173">
    <sortCondition ref="C1:C173"/>
  </sortState>
  <tableColumns count="87">
    <tableColumn id="1" xr3:uid="{00000000-0010-0000-0300-000001000000}" name="Column39" dataDxfId="3968" totalsRowDxfId="3967"/>
    <tableColumn id="2" xr3:uid="{00000000-0010-0000-0300-000002000000}" name="SUBMITTED" dataDxfId="3966" totalsRowDxfId="3965"/>
    <tableColumn id="3" xr3:uid="{00000000-0010-0000-0300-000003000000}" name="GROUP" dataDxfId="3964" totalsRowDxfId="3963"/>
    <tableColumn id="4" xr3:uid="{00000000-0010-0000-0300-000004000000}" name="Column1" dataDxfId="3962" totalsRowDxfId="3961"/>
    <tableColumn id="5" xr3:uid="{00000000-0010-0000-0300-000005000000}" name="COLOR PRINTING" totalsRowFunction="count" dataDxfId="3960" totalsRowDxfId="3959"/>
    <tableColumn id="6" xr3:uid="{00000000-0010-0000-0300-000006000000}" name="Column2" dataDxfId="3958" totalsRowDxfId="3957"/>
    <tableColumn id="7" xr3:uid="{00000000-0010-0000-0300-000007000000}" name="DOCUMENT SCANNER" totalsRowFunction="count" dataDxfId="3956" totalsRowDxfId="3955"/>
    <tableColumn id="8" xr3:uid="{00000000-0010-0000-0300-000008000000}" name="Column3" dataDxfId="3954" totalsRowDxfId="3953"/>
    <tableColumn id="9" xr3:uid="{00000000-0010-0000-0300-000009000000}" name="EMAIL HELP" totalsRowFunction="count" dataDxfId="3952" totalsRowDxfId="3951"/>
    <tableColumn id="10" xr3:uid="{00000000-0010-0000-0300-00000A000000}" name="Column4" dataDxfId="3950" totalsRowDxfId="3949"/>
    <tableColumn id="11" xr3:uid="{00000000-0010-0000-0300-00000B000000}" name="DUPLEX PRINTING" totalsRowFunction="count" dataDxfId="3948" totalsRowDxfId="3947"/>
    <tableColumn id="12" xr3:uid="{00000000-0010-0000-0300-00000C000000}" name="Column5" dataDxfId="3946" totalsRowDxfId="3945"/>
    <tableColumn id="13" xr3:uid="{00000000-0010-0000-0300-00000D000000}" name="HEADPHONES" totalsRowFunction="count" dataDxfId="3944" totalsRowDxfId="3943"/>
    <tableColumn id="14" xr3:uid="{00000000-0010-0000-0300-00000E000000}" name="Column6" dataDxfId="3942" totalsRowDxfId="3941"/>
    <tableColumn id="15" xr3:uid="{00000000-0010-0000-0300-00000F000000}" name="ANDROID PHONE WIFI" totalsRowFunction="count" dataDxfId="3940" totalsRowDxfId="3939"/>
    <tableColumn id="16" xr3:uid="{00000000-0010-0000-0300-000010000000}" name="Column7" dataDxfId="3938" totalsRowDxfId="3937"/>
    <tableColumn id="17" xr3:uid="{00000000-0010-0000-0300-000011000000}" name="ANDROID TABLET WIFI" totalsRowFunction="count" dataDxfId="3936" totalsRowDxfId="3935"/>
    <tableColumn id="18" xr3:uid="{00000000-0010-0000-0300-000012000000}" name="Column8" dataDxfId="3934" totalsRowDxfId="3933"/>
    <tableColumn id="19" xr3:uid="{00000000-0010-0000-0300-000013000000}" name="IPAD WIFI" totalsRowFunction="count" dataDxfId="3932" totalsRowDxfId="3931"/>
    <tableColumn id="20" xr3:uid="{00000000-0010-0000-0300-000014000000}" name="Column9" dataDxfId="3930" totalsRowDxfId="3929"/>
    <tableColumn id="21" xr3:uid="{00000000-0010-0000-0300-000015000000}" name="IPHONE WIFI" totalsRowFunction="count" dataDxfId="3928" totalsRowDxfId="3927"/>
    <tableColumn id="22" xr3:uid="{00000000-0010-0000-0300-000016000000}" name="Column10" dataDxfId="3926" totalsRowDxfId="3925"/>
    <tableColumn id="23" xr3:uid="{00000000-0010-0000-0300-000017000000}" name="IPOD WIFI" totalsRowFunction="count" dataDxfId="3924" totalsRowDxfId="3923"/>
    <tableColumn id="24" xr3:uid="{00000000-0010-0000-0300-000018000000}" name="Column11" dataDxfId="3922" totalsRowDxfId="3921"/>
    <tableColumn id="25" xr3:uid="{00000000-0010-0000-0300-000019000000}" name="LAPTOP WIFI" totalsRowFunction="count" dataDxfId="3920" totalsRowDxfId="3919"/>
    <tableColumn id="26" xr3:uid="{00000000-0010-0000-0300-00001A000000}" name="Column12" dataDxfId="3918" totalsRowDxfId="3917"/>
    <tableColumn id="27" xr3:uid="{00000000-0010-0000-0300-00001B000000}" name="MS PUBLISHER BROCHURE" totalsRowFunction="count" dataDxfId="3916" totalsRowDxfId="3915"/>
    <tableColumn id="28" xr3:uid="{00000000-0010-0000-0300-00001C000000}" name="Column13" dataDxfId="3914" totalsRowDxfId="3913"/>
    <tableColumn id="29" xr3:uid="{00000000-0010-0000-0300-00001D000000}" name="MS WORD BROCHURE" totalsRowFunction="count" dataDxfId="3912" totalsRowDxfId="3911"/>
    <tableColumn id="30" xr3:uid="{00000000-0010-0000-0300-00001E000000}" name="Column14" dataDxfId="3910" totalsRowDxfId="3909"/>
    <tableColumn id="31" xr3:uid="{00000000-0010-0000-0300-00001F000000}" name="HELP PERSONAL LAPTOP RUN BETTER" totalsRowFunction="count" dataDxfId="3908" totalsRowDxfId="3907"/>
    <tableColumn id="32" xr3:uid="{00000000-0010-0000-0300-000020000000}" name="Column15" dataDxfId="3906" totalsRowDxfId="3905"/>
    <tableColumn id="33" xr3:uid="{00000000-0010-0000-0300-000021000000}" name="REMOVE VIRUS PERSONAL LAPTOP" totalsRowFunction="count" dataDxfId="3904" totalsRowDxfId="3903"/>
    <tableColumn id="34" xr3:uid="{00000000-0010-0000-0300-000022000000}" name="Column16" dataDxfId="3902" totalsRowDxfId="3901"/>
    <tableColumn id="35" xr3:uid="{00000000-0010-0000-0300-000023000000}" name="D2L HELP" totalsRowFunction="count" dataDxfId="3900" totalsRowDxfId="3899"/>
    <tableColumn id="36" xr3:uid="{00000000-0010-0000-0300-000024000000}" name="Column17" dataDxfId="3898" totalsRowDxfId="3897"/>
    <tableColumn id="37" xr3:uid="{00000000-0010-0000-0300-000025000000}" name="MS ACCESS HOMEWORK" totalsRowFunction="count" dataDxfId="3896" totalsRowDxfId="3895"/>
    <tableColumn id="38" xr3:uid="{00000000-0010-0000-0300-000026000000}" name="Column18" dataDxfId="3894" totalsRowDxfId="3893"/>
    <tableColumn id="39" xr3:uid="{00000000-0010-0000-0300-000027000000}" name="MS EXCEL CHART HELP" totalsRowFunction="count" dataDxfId="3892" totalsRowDxfId="3891"/>
    <tableColumn id="40" xr3:uid="{00000000-0010-0000-0300-000028000000}" name="Column19" dataDxfId="3890" totalsRowDxfId="3889"/>
    <tableColumn id="41" xr3:uid="{00000000-0010-0000-0300-000029000000}" name="MS EXCEL HOMEWORK HELP" totalsRowFunction="count" dataDxfId="3888" totalsRowDxfId="3887"/>
    <tableColumn id="42" xr3:uid="{00000000-0010-0000-0300-00002A000000}" name="Column20" dataDxfId="3886" totalsRowDxfId="3885"/>
    <tableColumn id="43" xr3:uid="{00000000-0010-0000-0300-00002B000000}" name="MS POWERPOINT PRESENTATION HELP" totalsRowFunction="count" dataDxfId="3884" totalsRowDxfId="3883"/>
    <tableColumn id="44" xr3:uid="{00000000-0010-0000-0300-00002C000000}" name="Column21" dataDxfId="3882" totalsRowDxfId="3881"/>
    <tableColumn id="45" xr3:uid="{00000000-0010-0000-0300-00002D000000}" name="MS PUBLISHER HOMEWORK HELP" totalsRowFunction="count" dataDxfId="3880" totalsRowDxfId="3879"/>
    <tableColumn id="46" xr3:uid="{00000000-0010-0000-0300-00002E000000}" name="Column22" dataDxfId="3878" totalsRowDxfId="3877"/>
    <tableColumn id="47" xr3:uid="{00000000-0010-0000-0300-00002F000000}" name="MS WORD HOMEWORK" totalsRowFunction="count" dataDxfId="3876" totalsRowDxfId="3875"/>
    <tableColumn id="48" xr3:uid="{00000000-0010-0000-0300-000030000000}" name="Column23" dataDxfId="3874" totalsRowDxfId="3873"/>
    <tableColumn id="49" xr3:uid="{00000000-0010-0000-0300-000031000000}" name="&quot;OTHER&quot; HOMEWORK HELP" totalsRowFunction="count" dataDxfId="3872" totalsRowDxfId="3871"/>
    <tableColumn id="50" xr3:uid="{00000000-0010-0000-0300-000032000000}" name="Column24" dataDxfId="3870" totalsRowDxfId="3869"/>
    <tableColumn id="51" xr3:uid="{00000000-0010-0000-0300-000033000000}" name="PASSWORD RESET" totalsRowFunction="count" dataDxfId="3868" totalsRowDxfId="3867"/>
    <tableColumn id="52" xr3:uid="{00000000-0010-0000-0300-000034000000}" name="Column25" dataDxfId="3866" totalsRowDxfId="3865"/>
    <tableColumn id="53" xr3:uid="{00000000-0010-0000-0300-000035000000}" name="PHOTO EDITING SOFTWARE" totalsRowFunction="count" dataDxfId="3864" totalsRowDxfId="3863"/>
    <tableColumn id="54" xr3:uid="{00000000-0010-0000-0300-000036000000}" name="Column26" dataDxfId="3862" totalsRowDxfId="3861"/>
    <tableColumn id="55" xr3:uid="{00000000-0010-0000-0300-000037000000}" name="REPAIR/UPGRADE PERSONAL LAPTOP" totalsRowFunction="count" dataDxfId="3860" totalsRowDxfId="3859"/>
    <tableColumn id="56" xr3:uid="{00000000-0010-0000-0300-000038000000}" name="Column27" dataDxfId="3858" totalsRowDxfId="3857"/>
    <tableColumn id="57" xr3:uid="{00000000-0010-0000-0300-000039000000}" name="SCAN &amp; SAVE FOR ME" totalsRowFunction="count" dataDxfId="3856" totalsRowDxfId="3855"/>
    <tableColumn id="58" xr3:uid="{00000000-0010-0000-0300-00003A000000}" name="Column28" dataDxfId="3854" totalsRowDxfId="3853"/>
    <tableColumn id="59" xr3:uid="{00000000-0010-0000-0300-00003B000000}" name="SCREEN READER SOFTWARE" totalsRowFunction="count" dataDxfId="3852" totalsRowDxfId="3851"/>
    <tableColumn id="60" xr3:uid="{00000000-0010-0000-0300-00003C000000}" name="Column29" dataDxfId="3850" totalsRowDxfId="3849"/>
    <tableColumn id="61" xr3:uid="{00000000-0010-0000-0300-00003D000000}" name="TRANSCRIPTION SOFTWARE" totalsRowFunction="count" dataDxfId="3848" totalsRowDxfId="3847"/>
    <tableColumn id="62" xr3:uid="{00000000-0010-0000-0300-00003E000000}" name="Column30" dataDxfId="3846" totalsRowDxfId="3845"/>
    <tableColumn id="63" xr3:uid="{00000000-0010-0000-0300-00003F000000}" name="VIDEO EDITING SOFTWARE" totalsRowFunction="count" dataDxfId="3844" totalsRowDxfId="3843"/>
    <tableColumn id="64" xr3:uid="{00000000-0010-0000-0300-000040000000}" name="Column31" dataDxfId="3842" totalsRowDxfId="3841"/>
    <tableColumn id="65" xr3:uid="{00000000-0010-0000-0300-000041000000}" name="WEB DESIGN SOFTWARE" totalsRowFunction="count" dataDxfId="3840" totalsRowDxfId="3839"/>
    <tableColumn id="66" xr3:uid="{00000000-0010-0000-0300-000042000000}" name="Column32" dataDxfId="3838" totalsRowDxfId="3837"/>
    <tableColumn id="67" xr3:uid="{00000000-0010-0000-0300-000043000000}" name="MS ACCESS HELP" dataDxfId="3836" totalsRowDxfId="3835"/>
    <tableColumn id="68" xr3:uid="{00000000-0010-0000-0300-000044000000}" name="Column33" dataDxfId="3834" totalsRowDxfId="3833"/>
    <tableColumn id="69" xr3:uid="{00000000-0010-0000-0300-000045000000}" name="MS EXCEL HELP" dataDxfId="3832" totalsRowDxfId="3831"/>
    <tableColumn id="70" xr3:uid="{00000000-0010-0000-0300-000046000000}" name="Column34" dataDxfId="3830" totalsRowDxfId="3829"/>
    <tableColumn id="71" xr3:uid="{00000000-0010-0000-0300-000047000000}" name="MS PPT HELP" dataDxfId="3828" totalsRowDxfId="3827"/>
    <tableColumn id="72" xr3:uid="{00000000-0010-0000-0300-000048000000}" name="Column35" dataDxfId="3826" totalsRowDxfId="3825"/>
    <tableColumn id="73" xr3:uid="{00000000-0010-0000-0300-000049000000}" name="MS PUBLISHER HELP" dataDxfId="3824" totalsRowDxfId="3823"/>
    <tableColumn id="74" xr3:uid="{00000000-0010-0000-0300-00004A000000}" name="Column36" dataDxfId="3822" totalsRowDxfId="3821"/>
    <tableColumn id="75" xr3:uid="{00000000-0010-0000-0300-00004B000000}" name="MS WORD HELP" dataDxfId="3820" totalsRowDxfId="3819"/>
    <tableColumn id="76" xr3:uid="{00000000-0010-0000-0300-00004C000000}" name="Column37" dataDxfId="3818" totalsRowDxfId="3817"/>
    <tableColumn id="77" xr3:uid="{00000000-0010-0000-0300-00004D000000}" name="PERSONAL LAPTOP REPAIR/UPGRADE" dataDxfId="3816" totalsRowDxfId="3815"/>
    <tableColumn id="78" xr3:uid="{00000000-0010-0000-0300-00004E000000}" name="Column38" dataDxfId="3814" totalsRowDxfId="3813"/>
    <tableColumn id="79" xr3:uid="{00000000-0010-0000-0300-00004F000000}" name="SCREEN READER SOFTWARE39" dataDxfId="3812" totalsRowDxfId="3811"/>
    <tableColumn id="80" xr3:uid="{00000000-0010-0000-0300-000050000000}" name="Column40" dataDxfId="3810" totalsRowDxfId="3809"/>
    <tableColumn id="81" xr3:uid="{00000000-0010-0000-0300-000051000000}" name="TRANSCRIPTION EQUIP/SOFTWARE" dataDxfId="3808" totalsRowDxfId="3807"/>
    <tableColumn id="82" xr3:uid="{00000000-0010-0000-0300-000052000000}" name="Column41" dataDxfId="3806" totalsRowDxfId="3805"/>
    <tableColumn id="83" xr3:uid="{00000000-0010-0000-0300-000053000000}" name="VIDEO EDITING SOFTWARE42" dataDxfId="3804" totalsRowDxfId="3803"/>
    <tableColumn id="84" xr3:uid="{00000000-0010-0000-0300-000054000000}" name="Column43" dataDxfId="3802" totalsRowDxfId="3801"/>
    <tableColumn id="85" xr3:uid="{00000000-0010-0000-0300-000055000000}" name="WEB DESIGN SOFTWARE44" dataDxfId="3800" totalsRowDxfId="3799"/>
    <tableColumn id="86" xr3:uid="{00000000-0010-0000-0300-000056000000}" name="Column45" dataDxfId="3798" totalsRowDxfId="3797"/>
    <tableColumn id="87" xr3:uid="{00000000-0010-0000-0300-000057000000}" name="SUGGESTIONS?" dataDxfId="3796" totalsRowDxfId="3795"/>
  </tableColumns>
  <tableStyleInfo name="TableStyleMedium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26" displayName="Table26" ref="A1:CI31" totalsRowCount="1" headerRowDxfId="3794" dataDxfId="3792" headerRowBorderDxfId="3793">
  <autoFilter ref="A1:CI30" xr:uid="{00000000-0009-0000-0100-000005000000}"/>
  <sortState ref="A2:CI173">
    <sortCondition ref="C1:C173"/>
  </sortState>
  <tableColumns count="87">
    <tableColumn id="1" xr3:uid="{00000000-0010-0000-0400-000001000000}" name="Column39" dataDxfId="3791" totalsRowDxfId="3790"/>
    <tableColumn id="2" xr3:uid="{00000000-0010-0000-0400-000002000000}" name="SUBMITTED" dataDxfId="3789" totalsRowDxfId="3788"/>
    <tableColumn id="3" xr3:uid="{00000000-0010-0000-0400-000003000000}" name="GROUP" dataDxfId="3787" totalsRowDxfId="3786"/>
    <tableColumn id="4" xr3:uid="{00000000-0010-0000-0400-000004000000}" name="Column1" dataDxfId="3785" totalsRowDxfId="3784"/>
    <tableColumn id="5" xr3:uid="{00000000-0010-0000-0400-000005000000}" name="COLOR PRINTING" totalsRowFunction="count" dataDxfId="3783" totalsRowDxfId="3782"/>
    <tableColumn id="6" xr3:uid="{00000000-0010-0000-0400-000006000000}" name="Column2" dataDxfId="3781" totalsRowDxfId="3780"/>
    <tableColumn id="7" xr3:uid="{00000000-0010-0000-0400-000007000000}" name="DOCUMENT SCANNER" totalsRowFunction="count" dataDxfId="3779" totalsRowDxfId="3778"/>
    <tableColumn id="8" xr3:uid="{00000000-0010-0000-0400-000008000000}" name="Column3" dataDxfId="3777" totalsRowDxfId="3776"/>
    <tableColumn id="9" xr3:uid="{00000000-0010-0000-0400-000009000000}" name="EMAIL HELP" totalsRowFunction="count" dataDxfId="3775" totalsRowDxfId="3774"/>
    <tableColumn id="10" xr3:uid="{00000000-0010-0000-0400-00000A000000}" name="Column4" dataDxfId="3773" totalsRowDxfId="3772"/>
    <tableColumn id="11" xr3:uid="{00000000-0010-0000-0400-00000B000000}" name="DUPLEX PRINTING" totalsRowFunction="count" dataDxfId="3771" totalsRowDxfId="3770"/>
    <tableColumn id="12" xr3:uid="{00000000-0010-0000-0400-00000C000000}" name="Column5" dataDxfId="3769" totalsRowDxfId="3768"/>
    <tableColumn id="13" xr3:uid="{00000000-0010-0000-0400-00000D000000}" name="HEADPHONES" totalsRowFunction="count" dataDxfId="3767" totalsRowDxfId="3766"/>
    <tableColumn id="14" xr3:uid="{00000000-0010-0000-0400-00000E000000}" name="Column6" dataDxfId="3765" totalsRowDxfId="3764"/>
    <tableColumn id="15" xr3:uid="{00000000-0010-0000-0400-00000F000000}" name="ANDROID PHONE WIFI" totalsRowFunction="count" dataDxfId="3763" totalsRowDxfId="3762"/>
    <tableColumn id="16" xr3:uid="{00000000-0010-0000-0400-000010000000}" name="Column7" dataDxfId="3761" totalsRowDxfId="3760"/>
    <tableColumn id="17" xr3:uid="{00000000-0010-0000-0400-000011000000}" name="ANDROID TABLET WIFI" totalsRowFunction="count" dataDxfId="3759" totalsRowDxfId="3758"/>
    <tableColumn id="18" xr3:uid="{00000000-0010-0000-0400-000012000000}" name="Column8" dataDxfId="3757" totalsRowDxfId="3756"/>
    <tableColumn id="19" xr3:uid="{00000000-0010-0000-0400-000013000000}" name="IPAD WIFI" totalsRowFunction="count" dataDxfId="3755" totalsRowDxfId="3754"/>
    <tableColumn id="20" xr3:uid="{00000000-0010-0000-0400-000014000000}" name="Column9" dataDxfId="3753" totalsRowDxfId="3752"/>
    <tableColumn id="21" xr3:uid="{00000000-0010-0000-0400-000015000000}" name="IPHONE WIFI" totalsRowFunction="count" dataDxfId="3751" totalsRowDxfId="3750"/>
    <tableColumn id="22" xr3:uid="{00000000-0010-0000-0400-000016000000}" name="Column10" dataDxfId="3749" totalsRowDxfId="3748"/>
    <tableColumn id="23" xr3:uid="{00000000-0010-0000-0400-000017000000}" name="IPOD WIFI" totalsRowFunction="count" dataDxfId="3747" totalsRowDxfId="3746"/>
    <tableColumn id="24" xr3:uid="{00000000-0010-0000-0400-000018000000}" name="Column11" dataDxfId="3745" totalsRowDxfId="3744"/>
    <tableColumn id="25" xr3:uid="{00000000-0010-0000-0400-000019000000}" name="LAPTOP WIFI" totalsRowFunction="count" dataDxfId="3743" totalsRowDxfId="3742"/>
    <tableColumn id="26" xr3:uid="{00000000-0010-0000-0400-00001A000000}" name="Column12" dataDxfId="3741" totalsRowDxfId="3740"/>
    <tableColumn id="27" xr3:uid="{00000000-0010-0000-0400-00001B000000}" name="MS PUBLISHER BROCHURE" totalsRowFunction="count" dataDxfId="3739" totalsRowDxfId="3738"/>
    <tableColumn id="28" xr3:uid="{00000000-0010-0000-0400-00001C000000}" name="Column13" dataDxfId="3737" totalsRowDxfId="3736"/>
    <tableColumn id="29" xr3:uid="{00000000-0010-0000-0400-00001D000000}" name="MS WORD BROCHURE" totalsRowFunction="count" dataDxfId="3735" totalsRowDxfId="3734"/>
    <tableColumn id="30" xr3:uid="{00000000-0010-0000-0400-00001E000000}" name="Column14" dataDxfId="3733" totalsRowDxfId="3732"/>
    <tableColumn id="31" xr3:uid="{00000000-0010-0000-0400-00001F000000}" name="HELP PERSONAL LAPTOP RUN BETTER" totalsRowFunction="count" dataDxfId="3731" totalsRowDxfId="3730"/>
    <tableColumn id="32" xr3:uid="{00000000-0010-0000-0400-000020000000}" name="Column15" dataDxfId="3729" totalsRowDxfId="3728"/>
    <tableColumn id="33" xr3:uid="{00000000-0010-0000-0400-000021000000}" name="REMOVE VIRUS PERSONAL LAPTOP" totalsRowFunction="count" dataDxfId="3727" totalsRowDxfId="3726"/>
    <tableColumn id="34" xr3:uid="{00000000-0010-0000-0400-000022000000}" name="Column16" dataDxfId="3725" totalsRowDxfId="3724"/>
    <tableColumn id="35" xr3:uid="{00000000-0010-0000-0400-000023000000}" name="D2L HELP" totalsRowFunction="count" dataDxfId="3723" totalsRowDxfId="3722"/>
    <tableColumn id="36" xr3:uid="{00000000-0010-0000-0400-000024000000}" name="Column17" dataDxfId="3721" totalsRowDxfId="3720"/>
    <tableColumn id="37" xr3:uid="{00000000-0010-0000-0400-000025000000}" name="MS ACCESS HOMEWORK" totalsRowFunction="count" dataDxfId="3719" totalsRowDxfId="3718"/>
    <tableColumn id="38" xr3:uid="{00000000-0010-0000-0400-000026000000}" name="Column18" dataDxfId="3717" totalsRowDxfId="3716"/>
    <tableColumn id="39" xr3:uid="{00000000-0010-0000-0400-000027000000}" name="MS EXCEL CHART HELP" totalsRowFunction="count" dataDxfId="3715" totalsRowDxfId="3714"/>
    <tableColumn id="40" xr3:uid="{00000000-0010-0000-0400-000028000000}" name="Column19" dataDxfId="3713" totalsRowDxfId="3712"/>
    <tableColumn id="41" xr3:uid="{00000000-0010-0000-0400-000029000000}" name="MS EXCEL HOMEWORK HELP" totalsRowFunction="count" dataDxfId="3711" totalsRowDxfId="3710"/>
    <tableColumn id="42" xr3:uid="{00000000-0010-0000-0400-00002A000000}" name="Column20" dataDxfId="3709" totalsRowDxfId="3708"/>
    <tableColumn id="43" xr3:uid="{00000000-0010-0000-0400-00002B000000}" name="MS POWERPOINT PRESENTATION HELP" totalsRowFunction="count" dataDxfId="3707" totalsRowDxfId="3706"/>
    <tableColumn id="44" xr3:uid="{00000000-0010-0000-0400-00002C000000}" name="Column21" dataDxfId="3705" totalsRowDxfId="3704"/>
    <tableColumn id="45" xr3:uid="{00000000-0010-0000-0400-00002D000000}" name="MS PUBLISHER HOMEWORK HELP" totalsRowFunction="count" dataDxfId="3703" totalsRowDxfId="3702"/>
    <tableColumn id="46" xr3:uid="{00000000-0010-0000-0400-00002E000000}" name="Column22" dataDxfId="3701" totalsRowDxfId="3700"/>
    <tableColumn id="47" xr3:uid="{00000000-0010-0000-0400-00002F000000}" name="MS WORD HOMEWORK" totalsRowFunction="count" dataDxfId="3699" totalsRowDxfId="3698"/>
    <tableColumn id="48" xr3:uid="{00000000-0010-0000-0400-000030000000}" name="Column23" dataDxfId="3697" totalsRowDxfId="3696"/>
    <tableColumn id="49" xr3:uid="{00000000-0010-0000-0400-000031000000}" name="&quot;OTHER&quot; HOMEWORK HELP" totalsRowFunction="count" dataDxfId="3695" totalsRowDxfId="3694"/>
    <tableColumn id="50" xr3:uid="{00000000-0010-0000-0400-000032000000}" name="Column24" dataDxfId="3693" totalsRowDxfId="3692"/>
    <tableColumn id="51" xr3:uid="{00000000-0010-0000-0400-000033000000}" name="PASSWORD RESET" totalsRowFunction="count" dataDxfId="3691" totalsRowDxfId="3690"/>
    <tableColumn id="52" xr3:uid="{00000000-0010-0000-0400-000034000000}" name="Column25" dataDxfId="3689" totalsRowDxfId="3688"/>
    <tableColumn id="53" xr3:uid="{00000000-0010-0000-0400-000035000000}" name="PHOTO EDITING SOFTWARE" totalsRowFunction="count" dataDxfId="3687" totalsRowDxfId="3686"/>
    <tableColumn id="54" xr3:uid="{00000000-0010-0000-0400-000036000000}" name="Column26" dataDxfId="3685" totalsRowDxfId="3684"/>
    <tableColumn id="55" xr3:uid="{00000000-0010-0000-0400-000037000000}" name="REPAIR/UPGRADE PERSONAL LAPTOP" totalsRowFunction="count" dataDxfId="3683" totalsRowDxfId="3682"/>
    <tableColumn id="56" xr3:uid="{00000000-0010-0000-0400-000038000000}" name="Column27" dataDxfId="3681" totalsRowDxfId="3680"/>
    <tableColumn id="57" xr3:uid="{00000000-0010-0000-0400-000039000000}" name="SCAN &amp; SAVE FOR ME" totalsRowFunction="count" dataDxfId="3679" totalsRowDxfId="3678"/>
    <tableColumn id="58" xr3:uid="{00000000-0010-0000-0400-00003A000000}" name="Column28" dataDxfId="3677" totalsRowDxfId="3676"/>
    <tableColumn id="59" xr3:uid="{00000000-0010-0000-0400-00003B000000}" name="SCREEN READER SOFTWARE" totalsRowFunction="count" dataDxfId="3675" totalsRowDxfId="3674"/>
    <tableColumn id="60" xr3:uid="{00000000-0010-0000-0400-00003C000000}" name="Column29" dataDxfId="3673" totalsRowDxfId="3672"/>
    <tableColumn id="61" xr3:uid="{00000000-0010-0000-0400-00003D000000}" name="TRANSCRIPTION SOFTWARE" totalsRowFunction="count" dataDxfId="3671" totalsRowDxfId="3670"/>
    <tableColumn id="62" xr3:uid="{00000000-0010-0000-0400-00003E000000}" name="Column30" dataDxfId="3669" totalsRowDxfId="3668"/>
    <tableColumn id="63" xr3:uid="{00000000-0010-0000-0400-00003F000000}" name="VIDEO EDITING SOFTWARE" totalsRowFunction="count" dataDxfId="3667" totalsRowDxfId="3666"/>
    <tableColumn id="64" xr3:uid="{00000000-0010-0000-0400-000040000000}" name="Column31" dataDxfId="3665" totalsRowDxfId="3664"/>
    <tableColumn id="65" xr3:uid="{00000000-0010-0000-0400-000041000000}" name="WEB DESIGN SOFTWARE" totalsRowFunction="count" dataDxfId="3663" totalsRowDxfId="3662"/>
    <tableColumn id="66" xr3:uid="{00000000-0010-0000-0400-000042000000}" name="Column32" dataDxfId="3661" totalsRowDxfId="3660"/>
    <tableColumn id="67" xr3:uid="{00000000-0010-0000-0400-000043000000}" name="MS ACCESS HELP" dataDxfId="3659" totalsRowDxfId="3658"/>
    <tableColumn id="68" xr3:uid="{00000000-0010-0000-0400-000044000000}" name="Column33" dataDxfId="3657" totalsRowDxfId="3656"/>
    <tableColumn id="69" xr3:uid="{00000000-0010-0000-0400-000045000000}" name="MS EXCEL HELP" dataDxfId="3655" totalsRowDxfId="3654"/>
    <tableColumn id="70" xr3:uid="{00000000-0010-0000-0400-000046000000}" name="Column34" dataDxfId="3653" totalsRowDxfId="3652"/>
    <tableColumn id="71" xr3:uid="{00000000-0010-0000-0400-000047000000}" name="MS PPT HELP" dataDxfId="3651" totalsRowDxfId="3650"/>
    <tableColumn id="72" xr3:uid="{00000000-0010-0000-0400-000048000000}" name="Column35" dataDxfId="3649" totalsRowDxfId="3648"/>
    <tableColumn id="73" xr3:uid="{00000000-0010-0000-0400-000049000000}" name="MS PUBLISHER HELP" dataDxfId="3647" totalsRowDxfId="3646"/>
    <tableColumn id="74" xr3:uid="{00000000-0010-0000-0400-00004A000000}" name="Column36" dataDxfId="3645" totalsRowDxfId="3644"/>
    <tableColumn id="75" xr3:uid="{00000000-0010-0000-0400-00004B000000}" name="MS WORD HELP" dataDxfId="3643" totalsRowDxfId="3642"/>
    <tableColumn id="76" xr3:uid="{00000000-0010-0000-0400-00004C000000}" name="Column37" dataDxfId="3641" totalsRowDxfId="3640"/>
    <tableColumn id="77" xr3:uid="{00000000-0010-0000-0400-00004D000000}" name="PERSONAL LAPTOP REPAIR/UPGRADE" dataDxfId="3639" totalsRowDxfId="3638"/>
    <tableColumn id="78" xr3:uid="{00000000-0010-0000-0400-00004E000000}" name="Column38" dataDxfId="3637" totalsRowDxfId="3636"/>
    <tableColumn id="79" xr3:uid="{00000000-0010-0000-0400-00004F000000}" name="SCREEN READER SOFTWARE39" dataDxfId="3635" totalsRowDxfId="3634"/>
    <tableColumn id="80" xr3:uid="{00000000-0010-0000-0400-000050000000}" name="Column40" dataDxfId="3633" totalsRowDxfId="3632"/>
    <tableColumn id="81" xr3:uid="{00000000-0010-0000-0400-000051000000}" name="TRANSCRIPTION EQUIP/SOFTWARE" dataDxfId="3631" totalsRowDxfId="3630"/>
    <tableColumn id="82" xr3:uid="{00000000-0010-0000-0400-000052000000}" name="Column41" dataDxfId="3629" totalsRowDxfId="3628"/>
    <tableColumn id="83" xr3:uid="{00000000-0010-0000-0400-000053000000}" name="VIDEO EDITING SOFTWARE42" dataDxfId="3627" totalsRowDxfId="3626"/>
    <tableColumn id="84" xr3:uid="{00000000-0010-0000-0400-000054000000}" name="Column43" dataDxfId="3625" totalsRowDxfId="3624"/>
    <tableColumn id="85" xr3:uid="{00000000-0010-0000-0400-000055000000}" name="WEB DESIGN SOFTWARE44" dataDxfId="3623" totalsRowDxfId="3622"/>
    <tableColumn id="86" xr3:uid="{00000000-0010-0000-0400-000056000000}" name="Column45" dataDxfId="3621" totalsRowDxfId="3620"/>
    <tableColumn id="87" xr3:uid="{00000000-0010-0000-0400-000057000000}" name="SUGGESTIONS?" dataDxfId="3619" totalsRowDxfId="3618"/>
  </tableColumns>
  <tableStyleInfo name="TableStyleMedium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27" displayName="Table27" ref="A1:CI47" totalsRowCount="1" headerRowDxfId="3617" dataDxfId="3615" headerRowBorderDxfId="3616">
  <autoFilter ref="A1:CI46" xr:uid="{00000000-0009-0000-0100-000006000000}"/>
  <sortState ref="A2:CI173">
    <sortCondition ref="C1:C173"/>
  </sortState>
  <tableColumns count="87">
    <tableColumn id="1" xr3:uid="{00000000-0010-0000-0500-000001000000}" name="Column39" dataDxfId="3614" totalsRowDxfId="608"/>
    <tableColumn id="2" xr3:uid="{00000000-0010-0000-0500-000002000000}" name="SUBMITTED" dataDxfId="3613" totalsRowDxfId="607"/>
    <tableColumn id="3" xr3:uid="{00000000-0010-0000-0500-000003000000}" name="GROUP" dataDxfId="3612" totalsRowDxfId="606"/>
    <tableColumn id="4" xr3:uid="{00000000-0010-0000-0500-000004000000}" name="Column1" dataDxfId="3611" totalsRowDxfId="605"/>
    <tableColumn id="5" xr3:uid="{00000000-0010-0000-0500-000005000000}" name="COLOR PRINTING" totalsRowFunction="count" dataDxfId="3610" totalsRowDxfId="604"/>
    <tableColumn id="6" xr3:uid="{00000000-0010-0000-0500-000006000000}" name="Column2" dataDxfId="3609" totalsRowDxfId="603"/>
    <tableColumn id="7" xr3:uid="{00000000-0010-0000-0500-000007000000}" name="DOCUMENT SCANNER" totalsRowFunction="count" dataDxfId="3608" totalsRowDxfId="602"/>
    <tableColumn id="8" xr3:uid="{00000000-0010-0000-0500-000008000000}" name="Column3" dataDxfId="3607" totalsRowDxfId="601"/>
    <tableColumn id="9" xr3:uid="{00000000-0010-0000-0500-000009000000}" name="EMAIL HELP" totalsRowFunction="count" dataDxfId="3606" totalsRowDxfId="600"/>
    <tableColumn id="10" xr3:uid="{00000000-0010-0000-0500-00000A000000}" name="Column4" dataDxfId="3605" totalsRowDxfId="599"/>
    <tableColumn id="11" xr3:uid="{00000000-0010-0000-0500-00000B000000}" name="DUPLEX PRINTING" totalsRowFunction="count" dataDxfId="3604" totalsRowDxfId="598"/>
    <tableColumn id="12" xr3:uid="{00000000-0010-0000-0500-00000C000000}" name="Column5" dataDxfId="3603" totalsRowDxfId="597"/>
    <tableColumn id="13" xr3:uid="{00000000-0010-0000-0500-00000D000000}" name="HEADPHONES" totalsRowFunction="count" dataDxfId="3602" totalsRowDxfId="596"/>
    <tableColumn id="14" xr3:uid="{00000000-0010-0000-0500-00000E000000}" name="Column6" dataDxfId="3601" totalsRowDxfId="595"/>
    <tableColumn id="15" xr3:uid="{00000000-0010-0000-0500-00000F000000}" name="ANDROID PHONE WIFI" totalsRowFunction="count" dataDxfId="3600" totalsRowDxfId="594"/>
    <tableColumn id="16" xr3:uid="{00000000-0010-0000-0500-000010000000}" name="Column7" dataDxfId="3599" totalsRowDxfId="593"/>
    <tableColumn id="17" xr3:uid="{00000000-0010-0000-0500-000011000000}" name="ANDROID TABLET WIFI" totalsRowFunction="count" dataDxfId="3598" totalsRowDxfId="592"/>
    <tableColumn id="18" xr3:uid="{00000000-0010-0000-0500-000012000000}" name="Column8" dataDxfId="3597" totalsRowDxfId="591"/>
    <tableColumn id="19" xr3:uid="{00000000-0010-0000-0500-000013000000}" name="IPAD WIFI" totalsRowFunction="count" dataDxfId="3596" totalsRowDxfId="590"/>
    <tableColumn id="20" xr3:uid="{00000000-0010-0000-0500-000014000000}" name="Column9" dataDxfId="3595" totalsRowDxfId="589"/>
    <tableColumn id="21" xr3:uid="{00000000-0010-0000-0500-000015000000}" name="IPHONE WIFI" totalsRowFunction="count" dataDxfId="3594" totalsRowDxfId="588"/>
    <tableColumn id="22" xr3:uid="{00000000-0010-0000-0500-000016000000}" name="Column10" dataDxfId="3593" totalsRowDxfId="587"/>
    <tableColumn id="23" xr3:uid="{00000000-0010-0000-0500-000017000000}" name="IPOD WIFI" totalsRowFunction="count" dataDxfId="3592" totalsRowDxfId="586"/>
    <tableColumn id="24" xr3:uid="{00000000-0010-0000-0500-000018000000}" name="Column11" dataDxfId="3591" totalsRowDxfId="585"/>
    <tableColumn id="25" xr3:uid="{00000000-0010-0000-0500-000019000000}" name="LAPTOP WIFI" totalsRowFunction="count" dataDxfId="3590" totalsRowDxfId="584"/>
    <tableColumn id="26" xr3:uid="{00000000-0010-0000-0500-00001A000000}" name="Column12" dataDxfId="3589" totalsRowDxfId="583"/>
    <tableColumn id="27" xr3:uid="{00000000-0010-0000-0500-00001B000000}" name="MS PUBLISHER BROCHURE" totalsRowFunction="count" dataDxfId="3588" totalsRowDxfId="582"/>
    <tableColumn id="28" xr3:uid="{00000000-0010-0000-0500-00001C000000}" name="Column13" dataDxfId="3587" totalsRowDxfId="581"/>
    <tableColumn id="29" xr3:uid="{00000000-0010-0000-0500-00001D000000}" name="MS WORD BROCHURE" totalsRowFunction="count" dataDxfId="3586" totalsRowDxfId="580"/>
    <tableColumn id="30" xr3:uid="{00000000-0010-0000-0500-00001E000000}" name="Column14" dataDxfId="3585" totalsRowDxfId="579"/>
    <tableColumn id="31" xr3:uid="{00000000-0010-0000-0500-00001F000000}" name="HELP PERSONAL LAPTOP RUN BETTER" totalsRowFunction="count" dataDxfId="3584" totalsRowDxfId="578"/>
    <tableColumn id="32" xr3:uid="{00000000-0010-0000-0500-000020000000}" name="Column15" dataDxfId="3583" totalsRowDxfId="577"/>
    <tableColumn id="33" xr3:uid="{00000000-0010-0000-0500-000021000000}" name="REMOVE VIRUS PERSONAL LAPTOP" totalsRowFunction="count" dataDxfId="3582" totalsRowDxfId="576"/>
    <tableColumn id="34" xr3:uid="{00000000-0010-0000-0500-000022000000}" name="Column16" dataDxfId="3581" totalsRowDxfId="575"/>
    <tableColumn id="35" xr3:uid="{00000000-0010-0000-0500-000023000000}" name="D2L HELP" totalsRowFunction="count" dataDxfId="3580" totalsRowDxfId="574"/>
    <tableColumn id="36" xr3:uid="{00000000-0010-0000-0500-000024000000}" name="Column17" dataDxfId="3579" totalsRowDxfId="573"/>
    <tableColumn id="37" xr3:uid="{00000000-0010-0000-0500-000025000000}" name="MS ACCESS HOMEWORK" totalsRowFunction="count" dataDxfId="3578" totalsRowDxfId="572"/>
    <tableColumn id="38" xr3:uid="{00000000-0010-0000-0500-000026000000}" name="Column18" dataDxfId="3577" totalsRowDxfId="571"/>
    <tableColumn id="39" xr3:uid="{00000000-0010-0000-0500-000027000000}" name="MS EXCEL CHART HELP" totalsRowFunction="count" dataDxfId="3576" totalsRowDxfId="570"/>
    <tableColumn id="40" xr3:uid="{00000000-0010-0000-0500-000028000000}" name="Column19" dataDxfId="3575" totalsRowDxfId="569"/>
    <tableColumn id="41" xr3:uid="{00000000-0010-0000-0500-000029000000}" name="MS EXCEL HOMEWORK HELP" totalsRowFunction="count" dataDxfId="3574" totalsRowDxfId="568"/>
    <tableColumn id="42" xr3:uid="{00000000-0010-0000-0500-00002A000000}" name="Column20" dataDxfId="3573" totalsRowDxfId="567"/>
    <tableColumn id="43" xr3:uid="{00000000-0010-0000-0500-00002B000000}" name="MS POWERPOINT PRESENTATION HELP" totalsRowFunction="count" dataDxfId="3572" totalsRowDxfId="566"/>
    <tableColumn id="44" xr3:uid="{00000000-0010-0000-0500-00002C000000}" name="Column21" dataDxfId="3571" totalsRowDxfId="565"/>
    <tableColumn id="45" xr3:uid="{00000000-0010-0000-0500-00002D000000}" name="MS PUBLISHER HOMEWORK HELP" totalsRowFunction="count" dataDxfId="3570" totalsRowDxfId="564"/>
    <tableColumn id="46" xr3:uid="{00000000-0010-0000-0500-00002E000000}" name="Column22" dataDxfId="3569" totalsRowDxfId="563"/>
    <tableColumn id="47" xr3:uid="{00000000-0010-0000-0500-00002F000000}" name="MS WORD HOMEWORK" totalsRowFunction="count" dataDxfId="3568" totalsRowDxfId="562"/>
    <tableColumn id="48" xr3:uid="{00000000-0010-0000-0500-000030000000}" name="Column23" dataDxfId="3567" totalsRowDxfId="561"/>
    <tableColumn id="49" xr3:uid="{00000000-0010-0000-0500-000031000000}" name="&quot;OTHER&quot; HOMEWORK HELP" totalsRowFunction="count" dataDxfId="3566" totalsRowDxfId="560"/>
    <tableColumn id="50" xr3:uid="{00000000-0010-0000-0500-000032000000}" name="Column24" dataDxfId="3565" totalsRowDxfId="559"/>
    <tableColumn id="51" xr3:uid="{00000000-0010-0000-0500-000033000000}" name="PASSWORD RESET" totalsRowFunction="count" dataDxfId="3564" totalsRowDxfId="558"/>
    <tableColumn id="52" xr3:uid="{00000000-0010-0000-0500-000034000000}" name="Column25" dataDxfId="3563" totalsRowDxfId="557"/>
    <tableColumn id="53" xr3:uid="{00000000-0010-0000-0500-000035000000}" name="PHOTO EDITING SOFTWARE" totalsRowFunction="count" dataDxfId="3562" totalsRowDxfId="556"/>
    <tableColumn id="54" xr3:uid="{00000000-0010-0000-0500-000036000000}" name="Column26" dataDxfId="3561" totalsRowDxfId="555"/>
    <tableColumn id="55" xr3:uid="{00000000-0010-0000-0500-000037000000}" name="REPAIR/UPGRADE PERSONAL LAPTOP" totalsRowFunction="count" dataDxfId="3560" totalsRowDxfId="554"/>
    <tableColumn id="56" xr3:uid="{00000000-0010-0000-0500-000038000000}" name="Column27" dataDxfId="3559" totalsRowDxfId="553"/>
    <tableColumn id="57" xr3:uid="{00000000-0010-0000-0500-000039000000}" name="SCAN &amp; SAVE FOR ME" totalsRowFunction="count" dataDxfId="3558" totalsRowDxfId="552"/>
    <tableColumn id="58" xr3:uid="{00000000-0010-0000-0500-00003A000000}" name="Column28" dataDxfId="3557" totalsRowDxfId="551"/>
    <tableColumn id="59" xr3:uid="{00000000-0010-0000-0500-00003B000000}" name="SCREEN READER SOFTWARE" totalsRowFunction="count" dataDxfId="3556" totalsRowDxfId="550"/>
    <tableColumn id="60" xr3:uid="{00000000-0010-0000-0500-00003C000000}" name="Column29" dataDxfId="3555" totalsRowDxfId="549"/>
    <tableColumn id="61" xr3:uid="{00000000-0010-0000-0500-00003D000000}" name="TRANSCRIPTION SOFTWARE" totalsRowFunction="count" dataDxfId="3554" totalsRowDxfId="548"/>
    <tableColumn id="62" xr3:uid="{00000000-0010-0000-0500-00003E000000}" name="Column30" dataDxfId="3553" totalsRowDxfId="547"/>
    <tableColumn id="63" xr3:uid="{00000000-0010-0000-0500-00003F000000}" name="VIDEO EDITING SOFTWARE" totalsRowFunction="count" dataDxfId="3552" totalsRowDxfId="546"/>
    <tableColumn id="64" xr3:uid="{00000000-0010-0000-0500-000040000000}" name="Column31" dataDxfId="3551" totalsRowDxfId="545"/>
    <tableColumn id="65" xr3:uid="{00000000-0010-0000-0500-000041000000}" name="WEB DESIGN SOFTWARE" totalsRowFunction="count" dataDxfId="3550" totalsRowDxfId="544"/>
    <tableColumn id="66" xr3:uid="{00000000-0010-0000-0500-000042000000}" name="Column32" dataDxfId="3549" totalsRowDxfId="543"/>
    <tableColumn id="67" xr3:uid="{00000000-0010-0000-0500-000043000000}" name="MS ACCESS HELP" dataDxfId="3548" totalsRowDxfId="542"/>
    <tableColumn id="68" xr3:uid="{00000000-0010-0000-0500-000044000000}" name="Column33" dataDxfId="3547" totalsRowDxfId="541"/>
    <tableColumn id="69" xr3:uid="{00000000-0010-0000-0500-000045000000}" name="MS EXCEL HELP" dataDxfId="3546" totalsRowDxfId="540"/>
    <tableColumn id="70" xr3:uid="{00000000-0010-0000-0500-000046000000}" name="Column34" dataDxfId="3545" totalsRowDxfId="539"/>
    <tableColumn id="71" xr3:uid="{00000000-0010-0000-0500-000047000000}" name="MS PPT HELP" dataDxfId="3544" totalsRowDxfId="538"/>
    <tableColumn id="72" xr3:uid="{00000000-0010-0000-0500-000048000000}" name="Column35" dataDxfId="3543" totalsRowDxfId="537"/>
    <tableColumn id="73" xr3:uid="{00000000-0010-0000-0500-000049000000}" name="MS PUBLISHER HELP" dataDxfId="3542" totalsRowDxfId="536"/>
    <tableColumn id="74" xr3:uid="{00000000-0010-0000-0500-00004A000000}" name="Column36" dataDxfId="3541" totalsRowDxfId="535"/>
    <tableColumn id="75" xr3:uid="{00000000-0010-0000-0500-00004B000000}" name="MS WORD HELP" dataDxfId="3540" totalsRowDxfId="534"/>
    <tableColumn id="76" xr3:uid="{00000000-0010-0000-0500-00004C000000}" name="Column37" dataDxfId="3539" totalsRowDxfId="533"/>
    <tableColumn id="77" xr3:uid="{00000000-0010-0000-0500-00004D000000}" name="PERSONAL LAPTOP REPAIR/UPGRADE" dataDxfId="3538" totalsRowDxfId="532"/>
    <tableColumn id="78" xr3:uid="{00000000-0010-0000-0500-00004E000000}" name="Column38" dataDxfId="3537" totalsRowDxfId="531"/>
    <tableColumn id="79" xr3:uid="{00000000-0010-0000-0500-00004F000000}" name="SCREEN READER SOFTWARE39" dataDxfId="3536" totalsRowDxfId="530"/>
    <tableColumn id="80" xr3:uid="{00000000-0010-0000-0500-000050000000}" name="Column40" dataDxfId="3535" totalsRowDxfId="529"/>
    <tableColumn id="81" xr3:uid="{00000000-0010-0000-0500-000051000000}" name="TRANSCRIPTION EQUIP/SOFTWARE" dataDxfId="3534" totalsRowDxfId="528"/>
    <tableColumn id="82" xr3:uid="{00000000-0010-0000-0500-000052000000}" name="Column41" dataDxfId="3533" totalsRowDxfId="527"/>
    <tableColumn id="83" xr3:uid="{00000000-0010-0000-0500-000053000000}" name="VIDEO EDITING SOFTWARE42" dataDxfId="3532" totalsRowDxfId="526"/>
    <tableColumn id="84" xr3:uid="{00000000-0010-0000-0500-000054000000}" name="Column43" dataDxfId="3531" totalsRowDxfId="525"/>
    <tableColumn id="85" xr3:uid="{00000000-0010-0000-0500-000055000000}" name="WEB DESIGN SOFTWARE44" dataDxfId="3530" totalsRowDxfId="524"/>
    <tableColumn id="86" xr3:uid="{00000000-0010-0000-0500-000056000000}" name="Column45" dataDxfId="3529" totalsRowDxfId="523"/>
    <tableColumn id="87" xr3:uid="{00000000-0010-0000-0500-000057000000}" name="SUGGESTIONS?" dataDxfId="3528" totalsRowDxfId="522"/>
  </tableColumns>
  <tableStyleInfo name="TableStyleMedium5"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28" displayName="Table28" ref="A1:CI18" totalsRowCount="1" headerRowDxfId="3527" dataDxfId="3525" headerRowBorderDxfId="3526">
  <autoFilter ref="A1:CI17" xr:uid="{00000000-0009-0000-0100-000007000000}"/>
  <sortState ref="A2:CI173">
    <sortCondition ref="C1:C173"/>
  </sortState>
  <tableColumns count="87">
    <tableColumn id="1" xr3:uid="{00000000-0010-0000-0600-000001000000}" name="Column39" dataDxfId="3524" totalsRowDxfId="521"/>
    <tableColumn id="2" xr3:uid="{00000000-0010-0000-0600-000002000000}" name="SUBMITTED" dataDxfId="3523" totalsRowDxfId="520"/>
    <tableColumn id="3" xr3:uid="{00000000-0010-0000-0600-000003000000}" name="GROUP" dataDxfId="3522" totalsRowDxfId="519"/>
    <tableColumn id="4" xr3:uid="{00000000-0010-0000-0600-000004000000}" name="Column1" dataDxfId="3521" totalsRowDxfId="518"/>
    <tableColumn id="5" xr3:uid="{00000000-0010-0000-0600-000005000000}" name="COLOR PRINTING" totalsRowFunction="count" dataDxfId="3520" totalsRowDxfId="517"/>
    <tableColumn id="6" xr3:uid="{00000000-0010-0000-0600-000006000000}" name="Column2" dataDxfId="3519" totalsRowDxfId="516"/>
    <tableColumn id="7" xr3:uid="{00000000-0010-0000-0600-000007000000}" name="DOCUMENT SCANNER" totalsRowFunction="count" dataDxfId="3518" totalsRowDxfId="515"/>
    <tableColumn id="8" xr3:uid="{00000000-0010-0000-0600-000008000000}" name="Column3" dataDxfId="3517" totalsRowDxfId="514"/>
    <tableColumn id="9" xr3:uid="{00000000-0010-0000-0600-000009000000}" name="EMAIL HELP" totalsRowFunction="count" dataDxfId="3516" totalsRowDxfId="513"/>
    <tableColumn id="10" xr3:uid="{00000000-0010-0000-0600-00000A000000}" name="Column4" dataDxfId="3515" totalsRowDxfId="512"/>
    <tableColumn id="11" xr3:uid="{00000000-0010-0000-0600-00000B000000}" name="DUPLEX PRINTING" totalsRowFunction="count" dataDxfId="3514" totalsRowDxfId="511"/>
    <tableColumn id="12" xr3:uid="{00000000-0010-0000-0600-00000C000000}" name="Column5" dataDxfId="3513" totalsRowDxfId="510"/>
    <tableColumn id="13" xr3:uid="{00000000-0010-0000-0600-00000D000000}" name="HEADPHONES" totalsRowFunction="count" dataDxfId="3512" totalsRowDxfId="509"/>
    <tableColumn id="14" xr3:uid="{00000000-0010-0000-0600-00000E000000}" name="Column6" dataDxfId="3511" totalsRowDxfId="508"/>
    <tableColumn id="15" xr3:uid="{00000000-0010-0000-0600-00000F000000}" name="ANDROID PHONE WIFI" totalsRowFunction="count" dataDxfId="3510" totalsRowDxfId="507"/>
    <tableColumn id="16" xr3:uid="{00000000-0010-0000-0600-000010000000}" name="Column7" dataDxfId="3509" totalsRowDxfId="506"/>
    <tableColumn id="17" xr3:uid="{00000000-0010-0000-0600-000011000000}" name="ANDROID TABLET WIFI" totalsRowFunction="count" dataDxfId="3508" totalsRowDxfId="505"/>
    <tableColumn id="18" xr3:uid="{00000000-0010-0000-0600-000012000000}" name="Column8" dataDxfId="3507" totalsRowDxfId="504"/>
    <tableColumn id="19" xr3:uid="{00000000-0010-0000-0600-000013000000}" name="IPAD WIFI" totalsRowFunction="count" dataDxfId="3506" totalsRowDxfId="503"/>
    <tableColumn id="20" xr3:uid="{00000000-0010-0000-0600-000014000000}" name="Column9" dataDxfId="3505" totalsRowDxfId="502"/>
    <tableColumn id="21" xr3:uid="{00000000-0010-0000-0600-000015000000}" name="IPHONE WIFI" totalsRowFunction="count" dataDxfId="3504" totalsRowDxfId="501"/>
    <tableColumn id="22" xr3:uid="{00000000-0010-0000-0600-000016000000}" name="Column10" dataDxfId="3503" totalsRowDxfId="500"/>
    <tableColumn id="23" xr3:uid="{00000000-0010-0000-0600-000017000000}" name="IPOD WIFI" totalsRowFunction="count" dataDxfId="3502" totalsRowDxfId="499"/>
    <tableColumn id="24" xr3:uid="{00000000-0010-0000-0600-000018000000}" name="Column11" dataDxfId="3501" totalsRowDxfId="498"/>
    <tableColumn id="25" xr3:uid="{00000000-0010-0000-0600-000019000000}" name="LAPTOP WIFI" totalsRowFunction="count" dataDxfId="3500" totalsRowDxfId="497"/>
    <tableColumn id="26" xr3:uid="{00000000-0010-0000-0600-00001A000000}" name="Column12" dataDxfId="3499" totalsRowDxfId="496"/>
    <tableColumn id="27" xr3:uid="{00000000-0010-0000-0600-00001B000000}" name="MS PUBLISHER BROCHURE" totalsRowFunction="count" dataDxfId="3498" totalsRowDxfId="495"/>
    <tableColumn id="28" xr3:uid="{00000000-0010-0000-0600-00001C000000}" name="Column13" dataDxfId="3497" totalsRowDxfId="494"/>
    <tableColumn id="29" xr3:uid="{00000000-0010-0000-0600-00001D000000}" name="MS WORD BROCHURE" totalsRowFunction="count" dataDxfId="3496" totalsRowDxfId="493"/>
    <tableColumn id="30" xr3:uid="{00000000-0010-0000-0600-00001E000000}" name="Column14" dataDxfId="3495" totalsRowDxfId="492"/>
    <tableColumn id="31" xr3:uid="{00000000-0010-0000-0600-00001F000000}" name="HELP PERSONAL LAPTOP RUN BETTER" totalsRowFunction="count" dataDxfId="3494" totalsRowDxfId="491"/>
    <tableColumn id="32" xr3:uid="{00000000-0010-0000-0600-000020000000}" name="Column15" dataDxfId="3493" totalsRowDxfId="490"/>
    <tableColumn id="33" xr3:uid="{00000000-0010-0000-0600-000021000000}" name="REMOVE VIRUS PERSONAL LAPTOP" totalsRowFunction="count" dataDxfId="3492" totalsRowDxfId="489"/>
    <tableColumn id="34" xr3:uid="{00000000-0010-0000-0600-000022000000}" name="Column16" dataDxfId="3491" totalsRowDxfId="488"/>
    <tableColumn id="35" xr3:uid="{00000000-0010-0000-0600-000023000000}" name="D2L HELP" totalsRowFunction="count" dataDxfId="3490" totalsRowDxfId="487"/>
    <tableColumn id="36" xr3:uid="{00000000-0010-0000-0600-000024000000}" name="Column17" dataDxfId="3489" totalsRowDxfId="486"/>
    <tableColumn id="37" xr3:uid="{00000000-0010-0000-0600-000025000000}" name="MS ACCESS HOMEWORK" totalsRowFunction="count" dataDxfId="3488" totalsRowDxfId="485"/>
    <tableColumn id="38" xr3:uid="{00000000-0010-0000-0600-000026000000}" name="Column18" dataDxfId="3487" totalsRowDxfId="484"/>
    <tableColumn id="39" xr3:uid="{00000000-0010-0000-0600-000027000000}" name="MS EXCEL CHART HELP" totalsRowFunction="count" dataDxfId="3486" totalsRowDxfId="483"/>
    <tableColumn id="40" xr3:uid="{00000000-0010-0000-0600-000028000000}" name="Column19" dataDxfId="3485" totalsRowDxfId="482"/>
    <tableColumn id="41" xr3:uid="{00000000-0010-0000-0600-000029000000}" name="MS EXCEL HOMEWORK HELP" totalsRowFunction="count" dataDxfId="3484" totalsRowDxfId="481"/>
    <tableColumn id="42" xr3:uid="{00000000-0010-0000-0600-00002A000000}" name="Column20" dataDxfId="3483" totalsRowDxfId="480"/>
    <tableColumn id="43" xr3:uid="{00000000-0010-0000-0600-00002B000000}" name="MS POWERPOINT PRESENTATION HELP" totalsRowFunction="count" dataDxfId="3482" totalsRowDxfId="479"/>
    <tableColumn id="44" xr3:uid="{00000000-0010-0000-0600-00002C000000}" name="Column21" dataDxfId="3481" totalsRowDxfId="478"/>
    <tableColumn id="45" xr3:uid="{00000000-0010-0000-0600-00002D000000}" name="MS PUBLISHER HOMEWORK HELP" totalsRowFunction="count" dataDxfId="3480" totalsRowDxfId="477"/>
    <tableColumn id="46" xr3:uid="{00000000-0010-0000-0600-00002E000000}" name="Column22" dataDxfId="3479" totalsRowDxfId="476"/>
    <tableColumn id="47" xr3:uid="{00000000-0010-0000-0600-00002F000000}" name="MS WORD HOMEWORK" totalsRowFunction="count" dataDxfId="3478" totalsRowDxfId="475"/>
    <tableColumn id="48" xr3:uid="{00000000-0010-0000-0600-000030000000}" name="Column23" dataDxfId="3477" totalsRowDxfId="474"/>
    <tableColumn id="49" xr3:uid="{00000000-0010-0000-0600-000031000000}" name="&quot;OTHER&quot; HOMEWORK HELP" totalsRowFunction="count" dataDxfId="3476" totalsRowDxfId="473"/>
    <tableColumn id="50" xr3:uid="{00000000-0010-0000-0600-000032000000}" name="Column24" dataDxfId="3475" totalsRowDxfId="472"/>
    <tableColumn id="51" xr3:uid="{00000000-0010-0000-0600-000033000000}" name="PASSWORD RESET" totalsRowFunction="count" dataDxfId="3474" totalsRowDxfId="471"/>
    <tableColumn id="52" xr3:uid="{00000000-0010-0000-0600-000034000000}" name="Column25" dataDxfId="3473" totalsRowDxfId="470"/>
    <tableColumn id="53" xr3:uid="{00000000-0010-0000-0600-000035000000}" name="PHOTO EDITING SOFTWARE" totalsRowFunction="count" dataDxfId="3472" totalsRowDxfId="469"/>
    <tableColumn id="54" xr3:uid="{00000000-0010-0000-0600-000036000000}" name="Column26" dataDxfId="3471" totalsRowDxfId="468"/>
    <tableColumn id="55" xr3:uid="{00000000-0010-0000-0600-000037000000}" name="REPAIR/UPGRADE PERSONAL LAPTOP" totalsRowFunction="count" dataDxfId="3470" totalsRowDxfId="467"/>
    <tableColumn id="56" xr3:uid="{00000000-0010-0000-0600-000038000000}" name="Column27" dataDxfId="3469" totalsRowDxfId="466"/>
    <tableColumn id="57" xr3:uid="{00000000-0010-0000-0600-000039000000}" name="SCAN &amp; SAVE FOR ME" totalsRowFunction="count" dataDxfId="3468" totalsRowDxfId="465"/>
    <tableColumn id="58" xr3:uid="{00000000-0010-0000-0600-00003A000000}" name="Column28" dataDxfId="3467" totalsRowDxfId="464"/>
    <tableColumn id="59" xr3:uid="{00000000-0010-0000-0600-00003B000000}" name="SCREEN READER SOFTWARE" totalsRowFunction="count" dataDxfId="3466" totalsRowDxfId="463"/>
    <tableColumn id="60" xr3:uid="{00000000-0010-0000-0600-00003C000000}" name="Column29" dataDxfId="3465" totalsRowDxfId="462"/>
    <tableColumn id="61" xr3:uid="{00000000-0010-0000-0600-00003D000000}" name="TRANSCRIPTION SOFTWARE" totalsRowFunction="count" dataDxfId="3464" totalsRowDxfId="461"/>
    <tableColumn id="62" xr3:uid="{00000000-0010-0000-0600-00003E000000}" name="Column30" dataDxfId="3463" totalsRowDxfId="460"/>
    <tableColumn id="63" xr3:uid="{00000000-0010-0000-0600-00003F000000}" name="VIDEO EDITING SOFTWARE" totalsRowFunction="count" dataDxfId="3462" totalsRowDxfId="459"/>
    <tableColumn id="64" xr3:uid="{00000000-0010-0000-0600-000040000000}" name="Column31" dataDxfId="3461" totalsRowDxfId="458"/>
    <tableColumn id="65" xr3:uid="{00000000-0010-0000-0600-000041000000}" name="WEB DESIGN SOFTWARE" totalsRowFunction="count" dataDxfId="3460" totalsRowDxfId="457"/>
    <tableColumn id="66" xr3:uid="{00000000-0010-0000-0600-000042000000}" name="Column32" dataDxfId="3459" totalsRowDxfId="456"/>
    <tableColumn id="67" xr3:uid="{00000000-0010-0000-0600-000043000000}" name="MS ACCESS HELP" dataDxfId="3458" totalsRowDxfId="455"/>
    <tableColumn id="68" xr3:uid="{00000000-0010-0000-0600-000044000000}" name="Column33" dataDxfId="3457" totalsRowDxfId="454"/>
    <tableColumn id="69" xr3:uid="{00000000-0010-0000-0600-000045000000}" name="MS EXCEL HELP" dataDxfId="3456" totalsRowDxfId="453"/>
    <tableColumn id="70" xr3:uid="{00000000-0010-0000-0600-000046000000}" name="Column34" dataDxfId="3455" totalsRowDxfId="452"/>
    <tableColumn id="71" xr3:uid="{00000000-0010-0000-0600-000047000000}" name="MS PPT HELP" dataDxfId="3454" totalsRowDxfId="451"/>
    <tableColumn id="72" xr3:uid="{00000000-0010-0000-0600-000048000000}" name="Column35" dataDxfId="3453" totalsRowDxfId="450"/>
    <tableColumn id="73" xr3:uid="{00000000-0010-0000-0600-000049000000}" name="MS PUBLISHER HELP" dataDxfId="3452" totalsRowDxfId="449"/>
    <tableColumn id="74" xr3:uid="{00000000-0010-0000-0600-00004A000000}" name="Column36" dataDxfId="3451" totalsRowDxfId="448"/>
    <tableColumn id="75" xr3:uid="{00000000-0010-0000-0600-00004B000000}" name="MS WORD HELP" dataDxfId="3450" totalsRowDxfId="447"/>
    <tableColumn id="76" xr3:uid="{00000000-0010-0000-0600-00004C000000}" name="Column37" dataDxfId="3449" totalsRowDxfId="446"/>
    <tableColumn id="77" xr3:uid="{00000000-0010-0000-0600-00004D000000}" name="PERSONAL LAPTOP REPAIR/UPGRADE" dataDxfId="3448" totalsRowDxfId="445"/>
    <tableColumn id="78" xr3:uid="{00000000-0010-0000-0600-00004E000000}" name="Column38" dataDxfId="3447" totalsRowDxfId="444"/>
    <tableColumn id="79" xr3:uid="{00000000-0010-0000-0600-00004F000000}" name="SCREEN READER SOFTWARE39" dataDxfId="3446" totalsRowDxfId="443"/>
    <tableColumn id="80" xr3:uid="{00000000-0010-0000-0600-000050000000}" name="Column40" dataDxfId="3445" totalsRowDxfId="442"/>
    <tableColumn id="81" xr3:uid="{00000000-0010-0000-0600-000051000000}" name="TRANSCRIPTION EQUIP/SOFTWARE" dataDxfId="3444" totalsRowDxfId="441"/>
    <tableColumn id="82" xr3:uid="{00000000-0010-0000-0600-000052000000}" name="Column41" dataDxfId="3443" totalsRowDxfId="440"/>
    <tableColumn id="83" xr3:uid="{00000000-0010-0000-0600-000053000000}" name="VIDEO EDITING SOFTWARE42" dataDxfId="3442" totalsRowDxfId="439"/>
    <tableColumn id="84" xr3:uid="{00000000-0010-0000-0600-000054000000}" name="Column43" dataDxfId="3441" totalsRowDxfId="438"/>
    <tableColumn id="85" xr3:uid="{00000000-0010-0000-0600-000055000000}" name="WEB DESIGN SOFTWARE44" dataDxfId="3440" totalsRowDxfId="437"/>
    <tableColumn id="86" xr3:uid="{00000000-0010-0000-0600-000056000000}" name="Column45" dataDxfId="3439" totalsRowDxfId="436"/>
    <tableColumn id="87" xr3:uid="{00000000-0010-0000-0600-000057000000}" name="SUGGESTIONS?" dataDxfId="3438" totalsRowDxfId="435"/>
  </tableColumns>
  <tableStyleInfo name="TableStyleMedium5"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29" displayName="Table29" ref="A1:CI12" totalsRowCount="1" headerRowDxfId="3437" dataDxfId="3435" headerRowBorderDxfId="3436">
  <autoFilter ref="A1:CI11" xr:uid="{00000000-0009-0000-0100-000008000000}"/>
  <sortState ref="A2:CI173">
    <sortCondition ref="C1:C173"/>
  </sortState>
  <tableColumns count="87">
    <tableColumn id="1" xr3:uid="{00000000-0010-0000-0700-000001000000}" name="Column39" dataDxfId="434" totalsRowDxfId="347"/>
    <tableColumn id="2" xr3:uid="{00000000-0010-0000-0700-000002000000}" name="SUBMITTED" dataDxfId="433" totalsRowDxfId="346"/>
    <tableColumn id="3" xr3:uid="{00000000-0010-0000-0700-000003000000}" name="GROUP" dataDxfId="432" totalsRowDxfId="345"/>
    <tableColumn id="4" xr3:uid="{00000000-0010-0000-0700-000004000000}" name="Column1" dataDxfId="431" totalsRowDxfId="344"/>
    <tableColumn id="5" xr3:uid="{00000000-0010-0000-0700-000005000000}" name="COLOR PRINTING" totalsRowFunction="count" dataDxfId="430" totalsRowDxfId="343"/>
    <tableColumn id="6" xr3:uid="{00000000-0010-0000-0700-000006000000}" name="Column2" dataDxfId="429" totalsRowDxfId="342"/>
    <tableColumn id="7" xr3:uid="{00000000-0010-0000-0700-000007000000}" name="DOCUMENT SCANNER" totalsRowFunction="count" dataDxfId="428" totalsRowDxfId="341"/>
    <tableColumn id="8" xr3:uid="{00000000-0010-0000-0700-000008000000}" name="Column3" dataDxfId="427" totalsRowDxfId="340"/>
    <tableColumn id="9" xr3:uid="{00000000-0010-0000-0700-000009000000}" name="EMAIL HELP" totalsRowFunction="count" dataDxfId="426" totalsRowDxfId="339"/>
    <tableColumn id="10" xr3:uid="{00000000-0010-0000-0700-00000A000000}" name="Column4" dataDxfId="425" totalsRowDxfId="338"/>
    <tableColumn id="11" xr3:uid="{00000000-0010-0000-0700-00000B000000}" name="DUPLEX PRINTING" totalsRowFunction="count" dataDxfId="424" totalsRowDxfId="337"/>
    <tableColumn id="12" xr3:uid="{00000000-0010-0000-0700-00000C000000}" name="Column5" dataDxfId="423" totalsRowDxfId="336"/>
    <tableColumn id="13" xr3:uid="{00000000-0010-0000-0700-00000D000000}" name="HEADPHONES" totalsRowFunction="count" dataDxfId="422" totalsRowDxfId="335"/>
    <tableColumn id="14" xr3:uid="{00000000-0010-0000-0700-00000E000000}" name="Column6" dataDxfId="421" totalsRowDxfId="334"/>
    <tableColumn id="15" xr3:uid="{00000000-0010-0000-0700-00000F000000}" name="ANDROID PHONE WIFI" totalsRowFunction="count" dataDxfId="420" totalsRowDxfId="333"/>
    <tableColumn id="16" xr3:uid="{00000000-0010-0000-0700-000010000000}" name="Column7" dataDxfId="419" totalsRowDxfId="332"/>
    <tableColumn id="17" xr3:uid="{00000000-0010-0000-0700-000011000000}" name="ANDROID TABLET WIFI" totalsRowFunction="count" dataDxfId="418" totalsRowDxfId="331"/>
    <tableColumn id="18" xr3:uid="{00000000-0010-0000-0700-000012000000}" name="Column8" dataDxfId="417" totalsRowDxfId="330"/>
    <tableColumn id="19" xr3:uid="{00000000-0010-0000-0700-000013000000}" name="IPAD WIFI" totalsRowFunction="count" dataDxfId="416" totalsRowDxfId="329"/>
    <tableColumn id="20" xr3:uid="{00000000-0010-0000-0700-000014000000}" name="Column9" dataDxfId="415" totalsRowDxfId="328"/>
    <tableColumn id="21" xr3:uid="{00000000-0010-0000-0700-000015000000}" name="IPHONE WIFI" totalsRowFunction="count" dataDxfId="414" totalsRowDxfId="327"/>
    <tableColumn id="22" xr3:uid="{00000000-0010-0000-0700-000016000000}" name="Column10" dataDxfId="413" totalsRowDxfId="326"/>
    <tableColumn id="23" xr3:uid="{00000000-0010-0000-0700-000017000000}" name="IPOD WIFI" totalsRowFunction="count" dataDxfId="412" totalsRowDxfId="325"/>
    <tableColumn id="24" xr3:uid="{00000000-0010-0000-0700-000018000000}" name="Column11" dataDxfId="411" totalsRowDxfId="324"/>
    <tableColumn id="25" xr3:uid="{00000000-0010-0000-0700-000019000000}" name="LAPTOP WIFI" totalsRowFunction="count" dataDxfId="410" totalsRowDxfId="323"/>
    <tableColumn id="26" xr3:uid="{00000000-0010-0000-0700-00001A000000}" name="Column12" dataDxfId="409" totalsRowDxfId="322"/>
    <tableColumn id="27" xr3:uid="{00000000-0010-0000-0700-00001B000000}" name="MS PUBLISHER BROCHURE" totalsRowFunction="count" dataDxfId="408" totalsRowDxfId="321"/>
    <tableColumn id="28" xr3:uid="{00000000-0010-0000-0700-00001C000000}" name="Column13" dataDxfId="407" totalsRowDxfId="320"/>
    <tableColumn id="29" xr3:uid="{00000000-0010-0000-0700-00001D000000}" name="MS WORD BROCHURE" totalsRowFunction="count" dataDxfId="406" totalsRowDxfId="319"/>
    <tableColumn id="30" xr3:uid="{00000000-0010-0000-0700-00001E000000}" name="Column14" dataDxfId="405" totalsRowDxfId="318"/>
    <tableColumn id="31" xr3:uid="{00000000-0010-0000-0700-00001F000000}" name="HELP PERSONAL LAPTOP RUN BETTER" totalsRowFunction="count" dataDxfId="404" totalsRowDxfId="317"/>
    <tableColumn id="32" xr3:uid="{00000000-0010-0000-0700-000020000000}" name="Column15" dataDxfId="403" totalsRowDxfId="316"/>
    <tableColumn id="33" xr3:uid="{00000000-0010-0000-0700-000021000000}" name="REMOVE VIRUS PERSONAL LAPTOP" totalsRowFunction="count" dataDxfId="402" totalsRowDxfId="315"/>
    <tableColumn id="34" xr3:uid="{00000000-0010-0000-0700-000022000000}" name="Column16" dataDxfId="401" totalsRowDxfId="314"/>
    <tableColumn id="35" xr3:uid="{00000000-0010-0000-0700-000023000000}" name="D2L HELP" totalsRowFunction="count" dataDxfId="400" totalsRowDxfId="313"/>
    <tableColumn id="36" xr3:uid="{00000000-0010-0000-0700-000024000000}" name="Column17" dataDxfId="399" totalsRowDxfId="312"/>
    <tableColumn id="37" xr3:uid="{00000000-0010-0000-0700-000025000000}" name="MS ACCESS HOMEWORK" totalsRowFunction="count" dataDxfId="398" totalsRowDxfId="311"/>
    <tableColumn id="38" xr3:uid="{00000000-0010-0000-0700-000026000000}" name="Column18" dataDxfId="397" totalsRowDxfId="310"/>
    <tableColumn id="39" xr3:uid="{00000000-0010-0000-0700-000027000000}" name="MS EXCEL CHART HELP" totalsRowFunction="count" dataDxfId="396" totalsRowDxfId="309"/>
    <tableColumn id="40" xr3:uid="{00000000-0010-0000-0700-000028000000}" name="Column19" dataDxfId="395" totalsRowDxfId="308"/>
    <tableColumn id="41" xr3:uid="{00000000-0010-0000-0700-000029000000}" name="MS EXCEL HOMEWORK HELP" totalsRowFunction="count" dataDxfId="394" totalsRowDxfId="307"/>
    <tableColumn id="42" xr3:uid="{00000000-0010-0000-0700-00002A000000}" name="Column20" dataDxfId="393" totalsRowDxfId="306"/>
    <tableColumn id="43" xr3:uid="{00000000-0010-0000-0700-00002B000000}" name="MS POWERPOINT PRESENTATION HELP" totalsRowFunction="count" dataDxfId="392" totalsRowDxfId="305"/>
    <tableColumn id="44" xr3:uid="{00000000-0010-0000-0700-00002C000000}" name="Column21" dataDxfId="391" totalsRowDxfId="304"/>
    <tableColumn id="45" xr3:uid="{00000000-0010-0000-0700-00002D000000}" name="MS PUBLISHER HOMEWORK HELP" totalsRowFunction="count" dataDxfId="390" totalsRowDxfId="303"/>
    <tableColumn id="46" xr3:uid="{00000000-0010-0000-0700-00002E000000}" name="Column22" dataDxfId="389" totalsRowDxfId="302"/>
    <tableColumn id="47" xr3:uid="{00000000-0010-0000-0700-00002F000000}" name="MS WORD HOMEWORK" totalsRowFunction="count" dataDxfId="388" totalsRowDxfId="301"/>
    <tableColumn id="48" xr3:uid="{00000000-0010-0000-0700-000030000000}" name="Column23" dataDxfId="387" totalsRowDxfId="300"/>
    <tableColumn id="49" xr3:uid="{00000000-0010-0000-0700-000031000000}" name="&quot;OTHER&quot; HOMEWORK HELP" totalsRowFunction="count" dataDxfId="386" totalsRowDxfId="299"/>
    <tableColumn id="50" xr3:uid="{00000000-0010-0000-0700-000032000000}" name="Column24" dataDxfId="385" totalsRowDxfId="298"/>
    <tableColumn id="51" xr3:uid="{00000000-0010-0000-0700-000033000000}" name="PASSWORD RESET" totalsRowFunction="count" dataDxfId="384" totalsRowDxfId="297"/>
    <tableColumn id="52" xr3:uid="{00000000-0010-0000-0700-000034000000}" name="Column25" dataDxfId="383" totalsRowDxfId="296"/>
    <tableColumn id="53" xr3:uid="{00000000-0010-0000-0700-000035000000}" name="PHOTO EDITING SOFTWARE" totalsRowFunction="count" dataDxfId="382" totalsRowDxfId="295"/>
    <tableColumn id="54" xr3:uid="{00000000-0010-0000-0700-000036000000}" name="Column26" dataDxfId="381" totalsRowDxfId="294"/>
    <tableColumn id="55" xr3:uid="{00000000-0010-0000-0700-000037000000}" name="REPAIR/UPGRADE PERSONAL LAPTOP" totalsRowFunction="count" dataDxfId="380" totalsRowDxfId="293"/>
    <tableColumn id="56" xr3:uid="{00000000-0010-0000-0700-000038000000}" name="Column27" dataDxfId="379" totalsRowDxfId="292"/>
    <tableColumn id="57" xr3:uid="{00000000-0010-0000-0700-000039000000}" name="SCAN &amp; SAVE FOR ME" totalsRowFunction="count" dataDxfId="378" totalsRowDxfId="291"/>
    <tableColumn id="58" xr3:uid="{00000000-0010-0000-0700-00003A000000}" name="Column28" dataDxfId="377" totalsRowDxfId="290"/>
    <tableColumn id="59" xr3:uid="{00000000-0010-0000-0700-00003B000000}" name="SCREEN READER SOFTWARE" totalsRowFunction="count" dataDxfId="376" totalsRowDxfId="289"/>
    <tableColumn id="60" xr3:uid="{00000000-0010-0000-0700-00003C000000}" name="Column29" dataDxfId="375" totalsRowDxfId="288"/>
    <tableColumn id="61" xr3:uid="{00000000-0010-0000-0700-00003D000000}" name="TRANSCRIPTION SOFTWARE" totalsRowFunction="count" dataDxfId="374" totalsRowDxfId="287"/>
    <tableColumn id="62" xr3:uid="{00000000-0010-0000-0700-00003E000000}" name="Column30" dataDxfId="373" totalsRowDxfId="286"/>
    <tableColumn id="63" xr3:uid="{00000000-0010-0000-0700-00003F000000}" name="VIDEO EDITING SOFTWARE" totalsRowFunction="count" dataDxfId="372" totalsRowDxfId="285"/>
    <tableColumn id="64" xr3:uid="{00000000-0010-0000-0700-000040000000}" name="Column31" dataDxfId="371" totalsRowDxfId="284"/>
    <tableColumn id="65" xr3:uid="{00000000-0010-0000-0700-000041000000}" name="WEB DESIGN SOFTWARE" totalsRowFunction="count" dataDxfId="370" totalsRowDxfId="283"/>
    <tableColumn id="66" xr3:uid="{00000000-0010-0000-0700-000042000000}" name="Column32" dataDxfId="369" totalsRowDxfId="282"/>
    <tableColumn id="67" xr3:uid="{00000000-0010-0000-0700-000043000000}" name="MS ACCESS HELP" dataDxfId="368" totalsRowDxfId="281"/>
    <tableColumn id="68" xr3:uid="{00000000-0010-0000-0700-000044000000}" name="Column33" dataDxfId="367" totalsRowDxfId="280"/>
    <tableColumn id="69" xr3:uid="{00000000-0010-0000-0700-000045000000}" name="MS EXCEL HELP" dataDxfId="366" totalsRowDxfId="279"/>
    <tableColumn id="70" xr3:uid="{00000000-0010-0000-0700-000046000000}" name="Column34" dataDxfId="365" totalsRowDxfId="278"/>
    <tableColumn id="71" xr3:uid="{00000000-0010-0000-0700-000047000000}" name="MS PPT HELP" dataDxfId="364" totalsRowDxfId="277"/>
    <tableColumn id="72" xr3:uid="{00000000-0010-0000-0700-000048000000}" name="Column35" dataDxfId="363" totalsRowDxfId="276"/>
    <tableColumn id="73" xr3:uid="{00000000-0010-0000-0700-000049000000}" name="MS PUBLISHER HELP" dataDxfId="362" totalsRowDxfId="275"/>
    <tableColumn id="74" xr3:uid="{00000000-0010-0000-0700-00004A000000}" name="Column36" dataDxfId="361" totalsRowDxfId="274"/>
    <tableColumn id="75" xr3:uid="{00000000-0010-0000-0700-00004B000000}" name="MS WORD HELP" dataDxfId="360" totalsRowDxfId="273"/>
    <tableColumn id="76" xr3:uid="{00000000-0010-0000-0700-00004C000000}" name="Column37" dataDxfId="359" totalsRowDxfId="272"/>
    <tableColumn id="77" xr3:uid="{00000000-0010-0000-0700-00004D000000}" name="PERSONAL LAPTOP REPAIR/UPGRADE" dataDxfId="358" totalsRowDxfId="271"/>
    <tableColumn id="78" xr3:uid="{00000000-0010-0000-0700-00004E000000}" name="Column38" dataDxfId="357" totalsRowDxfId="270"/>
    <tableColumn id="79" xr3:uid="{00000000-0010-0000-0700-00004F000000}" name="SCREEN READER SOFTWARE39" dataDxfId="356" totalsRowDxfId="269"/>
    <tableColumn id="80" xr3:uid="{00000000-0010-0000-0700-000050000000}" name="Column40" dataDxfId="355" totalsRowDxfId="268"/>
    <tableColumn id="81" xr3:uid="{00000000-0010-0000-0700-000051000000}" name="TRANSCRIPTION EQUIP/SOFTWARE" dataDxfId="354" totalsRowDxfId="267"/>
    <tableColumn id="82" xr3:uid="{00000000-0010-0000-0700-000052000000}" name="Column41" dataDxfId="353" totalsRowDxfId="266"/>
    <tableColumn id="83" xr3:uid="{00000000-0010-0000-0700-000053000000}" name="VIDEO EDITING SOFTWARE42" dataDxfId="352" totalsRowDxfId="265"/>
    <tableColumn id="84" xr3:uid="{00000000-0010-0000-0700-000054000000}" name="Column43" dataDxfId="351" totalsRowDxfId="264"/>
    <tableColumn id="85" xr3:uid="{00000000-0010-0000-0700-000055000000}" name="WEB DESIGN SOFTWARE44" dataDxfId="350" totalsRowDxfId="263"/>
    <tableColumn id="86" xr3:uid="{00000000-0010-0000-0700-000056000000}" name="Column45" dataDxfId="349" totalsRowDxfId="262"/>
    <tableColumn id="87" xr3:uid="{00000000-0010-0000-0700-000057000000}" name="SUGGESTIONS?" dataDxfId="348" totalsRowDxfId="261"/>
  </tableColumns>
  <tableStyleInfo name="TableStyleMedium5"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210" displayName="Table210" ref="A1:CI15" totalsRowCount="1" headerRowDxfId="3434" dataDxfId="3432" headerRowBorderDxfId="3433">
  <autoFilter ref="A1:CI14" xr:uid="{00000000-0009-0000-0100-000009000000}"/>
  <sortState ref="A2:CI173">
    <sortCondition ref="C1:C173"/>
  </sortState>
  <tableColumns count="87">
    <tableColumn id="1" xr3:uid="{00000000-0010-0000-0800-000001000000}" name="Column39" dataDxfId="3431" totalsRowDxfId="260"/>
    <tableColumn id="2" xr3:uid="{00000000-0010-0000-0800-000002000000}" name="SUBMITTED" dataDxfId="3430" totalsRowDxfId="259"/>
    <tableColumn id="3" xr3:uid="{00000000-0010-0000-0800-000003000000}" name="GROUP" dataDxfId="3429" totalsRowDxfId="258"/>
    <tableColumn id="4" xr3:uid="{00000000-0010-0000-0800-000004000000}" name="Column1" dataDxfId="3428" totalsRowDxfId="257"/>
    <tableColumn id="5" xr3:uid="{00000000-0010-0000-0800-000005000000}" name="COLOR PRINTING" totalsRowFunction="count" dataDxfId="3427" totalsRowDxfId="256"/>
    <tableColumn id="6" xr3:uid="{00000000-0010-0000-0800-000006000000}" name="Column2" dataDxfId="3426" totalsRowDxfId="255"/>
    <tableColumn id="7" xr3:uid="{00000000-0010-0000-0800-000007000000}" name="DOCUMENT SCANNER" totalsRowFunction="count" dataDxfId="3425" totalsRowDxfId="254"/>
    <tableColumn id="8" xr3:uid="{00000000-0010-0000-0800-000008000000}" name="Column3" dataDxfId="3424" totalsRowDxfId="253"/>
    <tableColumn id="9" xr3:uid="{00000000-0010-0000-0800-000009000000}" name="EMAIL HELP" totalsRowFunction="count" dataDxfId="3423" totalsRowDxfId="252"/>
    <tableColumn id="10" xr3:uid="{00000000-0010-0000-0800-00000A000000}" name="Column4" dataDxfId="3422" totalsRowDxfId="251"/>
    <tableColumn id="11" xr3:uid="{00000000-0010-0000-0800-00000B000000}" name="DUPLEX PRINTING" totalsRowFunction="count" dataDxfId="3421" totalsRowDxfId="250"/>
    <tableColumn id="12" xr3:uid="{00000000-0010-0000-0800-00000C000000}" name="Column5" dataDxfId="3420" totalsRowDxfId="249"/>
    <tableColumn id="13" xr3:uid="{00000000-0010-0000-0800-00000D000000}" name="HEADPHONES" totalsRowFunction="count" dataDxfId="3419" totalsRowDxfId="248"/>
    <tableColumn id="14" xr3:uid="{00000000-0010-0000-0800-00000E000000}" name="Column6" dataDxfId="3418" totalsRowDxfId="247"/>
    <tableColumn id="15" xr3:uid="{00000000-0010-0000-0800-00000F000000}" name="ANDROID PHONE WIFI" totalsRowFunction="count" dataDxfId="3417" totalsRowDxfId="246"/>
    <tableColumn id="16" xr3:uid="{00000000-0010-0000-0800-000010000000}" name="Column7" dataDxfId="3416" totalsRowDxfId="245"/>
    <tableColumn id="17" xr3:uid="{00000000-0010-0000-0800-000011000000}" name="ANDROID TABLET WIFI" totalsRowFunction="count" dataDxfId="3415" totalsRowDxfId="244"/>
    <tableColumn id="18" xr3:uid="{00000000-0010-0000-0800-000012000000}" name="Column8" dataDxfId="3414" totalsRowDxfId="243"/>
    <tableColumn id="19" xr3:uid="{00000000-0010-0000-0800-000013000000}" name="IPAD WIFI" totalsRowFunction="count" dataDxfId="3413" totalsRowDxfId="242"/>
    <tableColumn id="20" xr3:uid="{00000000-0010-0000-0800-000014000000}" name="Column9" dataDxfId="3412" totalsRowDxfId="241"/>
    <tableColumn id="21" xr3:uid="{00000000-0010-0000-0800-000015000000}" name="IPHONE WIFI" totalsRowFunction="count" dataDxfId="3411" totalsRowDxfId="240"/>
    <tableColumn id="22" xr3:uid="{00000000-0010-0000-0800-000016000000}" name="Column10" dataDxfId="3410" totalsRowDxfId="239"/>
    <tableColumn id="23" xr3:uid="{00000000-0010-0000-0800-000017000000}" name="IPOD WIFI" totalsRowFunction="count" dataDxfId="3409" totalsRowDxfId="238"/>
    <tableColumn id="24" xr3:uid="{00000000-0010-0000-0800-000018000000}" name="Column11" dataDxfId="3408" totalsRowDxfId="237"/>
    <tableColumn id="25" xr3:uid="{00000000-0010-0000-0800-000019000000}" name="LAPTOP WIFI" totalsRowFunction="count" dataDxfId="3407" totalsRowDxfId="236"/>
    <tableColumn id="26" xr3:uid="{00000000-0010-0000-0800-00001A000000}" name="Column12" dataDxfId="3406" totalsRowDxfId="235"/>
    <tableColumn id="27" xr3:uid="{00000000-0010-0000-0800-00001B000000}" name="MS PUBLISHER BROCHURE" totalsRowFunction="count" dataDxfId="3405" totalsRowDxfId="234"/>
    <tableColumn id="28" xr3:uid="{00000000-0010-0000-0800-00001C000000}" name="Column13" dataDxfId="3404" totalsRowDxfId="233"/>
    <tableColumn id="29" xr3:uid="{00000000-0010-0000-0800-00001D000000}" name="MS WORD BROCHURE" totalsRowFunction="count" dataDxfId="3403" totalsRowDxfId="232"/>
    <tableColumn id="30" xr3:uid="{00000000-0010-0000-0800-00001E000000}" name="Column14" dataDxfId="3402" totalsRowDxfId="231"/>
    <tableColumn id="31" xr3:uid="{00000000-0010-0000-0800-00001F000000}" name="HELP PERSONAL LAPTOP RUN BETTER" totalsRowFunction="count" dataDxfId="3401" totalsRowDxfId="230"/>
    <tableColumn id="32" xr3:uid="{00000000-0010-0000-0800-000020000000}" name="Column15" dataDxfId="3400" totalsRowDxfId="229"/>
    <tableColumn id="33" xr3:uid="{00000000-0010-0000-0800-000021000000}" name="REMOVE VIRUS PERSONAL LAPTOP" totalsRowFunction="count" dataDxfId="3399" totalsRowDxfId="228"/>
    <tableColumn id="34" xr3:uid="{00000000-0010-0000-0800-000022000000}" name="Column16" dataDxfId="3398" totalsRowDxfId="227"/>
    <tableColumn id="35" xr3:uid="{00000000-0010-0000-0800-000023000000}" name="D2L HELP" totalsRowFunction="count" dataDxfId="3397" totalsRowDxfId="226"/>
    <tableColumn id="36" xr3:uid="{00000000-0010-0000-0800-000024000000}" name="Column17" dataDxfId="3396" totalsRowDxfId="225"/>
    <tableColumn id="37" xr3:uid="{00000000-0010-0000-0800-000025000000}" name="MS ACCESS HOMEWORK" totalsRowFunction="count" dataDxfId="3395" totalsRowDxfId="224"/>
    <tableColumn id="38" xr3:uid="{00000000-0010-0000-0800-000026000000}" name="Column18" dataDxfId="3394" totalsRowDxfId="223"/>
    <tableColumn id="39" xr3:uid="{00000000-0010-0000-0800-000027000000}" name="MS EXCEL CHART HELP" totalsRowFunction="count" dataDxfId="3393" totalsRowDxfId="222"/>
    <tableColumn id="40" xr3:uid="{00000000-0010-0000-0800-000028000000}" name="Column19" dataDxfId="3392" totalsRowDxfId="221"/>
    <tableColumn id="41" xr3:uid="{00000000-0010-0000-0800-000029000000}" name="MS EXCEL HOMEWORK HELP" totalsRowFunction="count" dataDxfId="3391" totalsRowDxfId="220"/>
    <tableColumn id="42" xr3:uid="{00000000-0010-0000-0800-00002A000000}" name="Column20" dataDxfId="3390" totalsRowDxfId="219"/>
    <tableColumn id="43" xr3:uid="{00000000-0010-0000-0800-00002B000000}" name="MS POWERPOINT PRESENTATION HELP" totalsRowFunction="count" dataDxfId="3389" totalsRowDxfId="218"/>
    <tableColumn id="44" xr3:uid="{00000000-0010-0000-0800-00002C000000}" name="Column21" dataDxfId="3388" totalsRowDxfId="217"/>
    <tableColumn id="45" xr3:uid="{00000000-0010-0000-0800-00002D000000}" name="MS PUBLISHER HOMEWORK HELP" totalsRowFunction="count" dataDxfId="3387" totalsRowDxfId="216"/>
    <tableColumn id="46" xr3:uid="{00000000-0010-0000-0800-00002E000000}" name="Column22" dataDxfId="3386" totalsRowDxfId="215"/>
    <tableColumn id="47" xr3:uid="{00000000-0010-0000-0800-00002F000000}" name="MS WORD HOMEWORK" totalsRowFunction="count" dataDxfId="3385" totalsRowDxfId="214"/>
    <tableColumn id="48" xr3:uid="{00000000-0010-0000-0800-000030000000}" name="Column23" dataDxfId="3384" totalsRowDxfId="213"/>
    <tableColumn id="49" xr3:uid="{00000000-0010-0000-0800-000031000000}" name="&quot;OTHER&quot; HOMEWORK HELP" totalsRowFunction="count" dataDxfId="3383" totalsRowDxfId="212"/>
    <tableColumn id="50" xr3:uid="{00000000-0010-0000-0800-000032000000}" name="Column24" dataDxfId="3382" totalsRowDxfId="211"/>
    <tableColumn id="51" xr3:uid="{00000000-0010-0000-0800-000033000000}" name="PASSWORD RESET" totalsRowFunction="count" dataDxfId="3381" totalsRowDxfId="210"/>
    <tableColumn id="52" xr3:uid="{00000000-0010-0000-0800-000034000000}" name="Column25" dataDxfId="3380" totalsRowDxfId="209"/>
    <tableColumn id="53" xr3:uid="{00000000-0010-0000-0800-000035000000}" name="PHOTO EDITING SOFTWARE" totalsRowFunction="count" dataDxfId="3379" totalsRowDxfId="208"/>
    <tableColumn id="54" xr3:uid="{00000000-0010-0000-0800-000036000000}" name="Column26" dataDxfId="3378" totalsRowDxfId="207"/>
    <tableColumn id="55" xr3:uid="{00000000-0010-0000-0800-000037000000}" name="REPAIR/UPGRADE PERSONAL LAPTOP" totalsRowFunction="count" dataDxfId="3377" totalsRowDxfId="206"/>
    <tableColumn id="56" xr3:uid="{00000000-0010-0000-0800-000038000000}" name="Column27" dataDxfId="3376" totalsRowDxfId="205"/>
    <tableColumn id="57" xr3:uid="{00000000-0010-0000-0800-000039000000}" name="SCAN &amp; SAVE FOR ME" totalsRowFunction="count" dataDxfId="3375" totalsRowDxfId="204"/>
    <tableColumn id="58" xr3:uid="{00000000-0010-0000-0800-00003A000000}" name="Column28" dataDxfId="3374" totalsRowDxfId="203"/>
    <tableColumn id="59" xr3:uid="{00000000-0010-0000-0800-00003B000000}" name="SCREEN READER SOFTWARE" totalsRowFunction="count" dataDxfId="3373" totalsRowDxfId="202"/>
    <tableColumn id="60" xr3:uid="{00000000-0010-0000-0800-00003C000000}" name="Column29" dataDxfId="3372" totalsRowDxfId="201"/>
    <tableColumn id="61" xr3:uid="{00000000-0010-0000-0800-00003D000000}" name="TRANSCRIPTION SOFTWARE" totalsRowFunction="count" dataDxfId="3371" totalsRowDxfId="200"/>
    <tableColumn id="62" xr3:uid="{00000000-0010-0000-0800-00003E000000}" name="Column30" dataDxfId="3370" totalsRowDxfId="199"/>
    <tableColumn id="63" xr3:uid="{00000000-0010-0000-0800-00003F000000}" name="VIDEO EDITING SOFTWARE" totalsRowFunction="count" dataDxfId="3369" totalsRowDxfId="198"/>
    <tableColumn id="64" xr3:uid="{00000000-0010-0000-0800-000040000000}" name="Column31" dataDxfId="3368" totalsRowDxfId="197"/>
    <tableColumn id="65" xr3:uid="{00000000-0010-0000-0800-000041000000}" name="WEB DESIGN SOFTWARE" totalsRowFunction="count" dataDxfId="3367" totalsRowDxfId="196"/>
    <tableColumn id="66" xr3:uid="{00000000-0010-0000-0800-000042000000}" name="Column32" dataDxfId="3366" totalsRowDxfId="195"/>
    <tableColumn id="67" xr3:uid="{00000000-0010-0000-0800-000043000000}" name="MS ACCESS HELP" dataDxfId="3365" totalsRowDxfId="194"/>
    <tableColumn id="68" xr3:uid="{00000000-0010-0000-0800-000044000000}" name="Column33" dataDxfId="3364" totalsRowDxfId="193"/>
    <tableColumn id="69" xr3:uid="{00000000-0010-0000-0800-000045000000}" name="MS EXCEL HELP" dataDxfId="3363" totalsRowDxfId="192"/>
    <tableColumn id="70" xr3:uid="{00000000-0010-0000-0800-000046000000}" name="Column34" dataDxfId="3362" totalsRowDxfId="191"/>
    <tableColumn id="71" xr3:uid="{00000000-0010-0000-0800-000047000000}" name="MS PPT HELP" dataDxfId="3361" totalsRowDxfId="190"/>
    <tableColumn id="72" xr3:uid="{00000000-0010-0000-0800-000048000000}" name="Column35" dataDxfId="3360" totalsRowDxfId="189"/>
    <tableColumn id="73" xr3:uid="{00000000-0010-0000-0800-000049000000}" name="MS PUBLISHER HELP" dataDxfId="3359" totalsRowDxfId="188"/>
    <tableColumn id="74" xr3:uid="{00000000-0010-0000-0800-00004A000000}" name="Column36" dataDxfId="3358" totalsRowDxfId="187"/>
    <tableColumn id="75" xr3:uid="{00000000-0010-0000-0800-00004B000000}" name="MS WORD HELP" dataDxfId="3357" totalsRowDxfId="186"/>
    <tableColumn id="76" xr3:uid="{00000000-0010-0000-0800-00004C000000}" name="Column37" dataDxfId="3356" totalsRowDxfId="185"/>
    <tableColumn id="77" xr3:uid="{00000000-0010-0000-0800-00004D000000}" name="PERSONAL LAPTOP REPAIR/UPGRADE" dataDxfId="3355" totalsRowDxfId="184"/>
    <tableColumn id="78" xr3:uid="{00000000-0010-0000-0800-00004E000000}" name="Column38" dataDxfId="3354" totalsRowDxfId="183"/>
    <tableColumn id="79" xr3:uid="{00000000-0010-0000-0800-00004F000000}" name="SCREEN READER SOFTWARE39" dataDxfId="3353" totalsRowDxfId="182"/>
    <tableColumn id="80" xr3:uid="{00000000-0010-0000-0800-000050000000}" name="Column40" dataDxfId="3352" totalsRowDxfId="181"/>
    <tableColumn id="81" xr3:uid="{00000000-0010-0000-0800-000051000000}" name="TRANSCRIPTION EQUIP/SOFTWARE" dataDxfId="3351" totalsRowDxfId="180"/>
    <tableColumn id="82" xr3:uid="{00000000-0010-0000-0800-000052000000}" name="Column41" dataDxfId="3350" totalsRowDxfId="179"/>
    <tableColumn id="83" xr3:uid="{00000000-0010-0000-0800-000053000000}" name="VIDEO EDITING SOFTWARE42" dataDxfId="3349" totalsRowDxfId="178"/>
    <tableColumn id="84" xr3:uid="{00000000-0010-0000-0800-000054000000}" name="Column43" dataDxfId="3348" totalsRowDxfId="177"/>
    <tableColumn id="85" xr3:uid="{00000000-0010-0000-0800-000055000000}" name="WEB DESIGN SOFTWARE44" dataDxfId="3347" totalsRowDxfId="176"/>
    <tableColumn id="86" xr3:uid="{00000000-0010-0000-0800-000056000000}" name="Column45" dataDxfId="3346" totalsRowDxfId="175"/>
    <tableColumn id="87" xr3:uid="{00000000-0010-0000-0800-000057000000}" name="SUGGESTIONS?" dataDxfId="3345" totalsRowDxfId="174"/>
  </tableColumns>
  <tableStyleInfo name="TableStyleMedium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95"/>
  <sheetViews>
    <sheetView workbookViewId="0">
      <pane ySplit="1" topLeftCell="A170" activePane="bottomLeft" state="frozen"/>
      <selection pane="bottomLeft" activeCell="A163" sqref="A163"/>
    </sheetView>
  </sheetViews>
  <sheetFormatPr defaultColWidth="11.42578125" defaultRowHeight="16.5" x14ac:dyDescent="0.25"/>
  <cols>
    <col min="1" max="86" width="11.42578125" style="2"/>
    <col min="87" max="87" width="11.42578125" style="29"/>
    <col min="88" max="16384" width="11.42578125" style="2"/>
  </cols>
  <sheetData>
    <row r="1" spans="1:87" x14ac:dyDescent="0.25">
      <c r="A1" s="1" t="s">
        <v>450</v>
      </c>
      <c r="B1" s="1" t="s">
        <v>320</v>
      </c>
      <c r="C1" s="27" t="s">
        <v>321</v>
      </c>
      <c r="D1" s="1" t="s">
        <v>362</v>
      </c>
      <c r="E1" s="1" t="s">
        <v>322</v>
      </c>
      <c r="F1" s="1" t="s">
        <v>363</v>
      </c>
      <c r="G1" s="1" t="s">
        <v>323</v>
      </c>
      <c r="H1" s="1" t="s">
        <v>364</v>
      </c>
      <c r="I1" s="1" t="s">
        <v>324</v>
      </c>
      <c r="J1" s="1" t="s">
        <v>365</v>
      </c>
      <c r="K1" s="1" t="s">
        <v>325</v>
      </c>
      <c r="L1" s="1" t="s">
        <v>366</v>
      </c>
      <c r="M1" s="1" t="s">
        <v>326</v>
      </c>
      <c r="N1" s="1" t="s">
        <v>367</v>
      </c>
      <c r="O1" s="1" t="s">
        <v>327</v>
      </c>
      <c r="P1" s="1" t="s">
        <v>368</v>
      </c>
      <c r="Q1" s="1" t="s">
        <v>328</v>
      </c>
      <c r="R1" s="1" t="s">
        <v>369</v>
      </c>
      <c r="S1" s="1" t="s">
        <v>329</v>
      </c>
      <c r="T1" s="1" t="s">
        <v>370</v>
      </c>
      <c r="U1" s="1" t="s">
        <v>330</v>
      </c>
      <c r="V1" s="1" t="s">
        <v>371</v>
      </c>
      <c r="W1" s="1" t="s">
        <v>331</v>
      </c>
      <c r="X1" s="1" t="s">
        <v>372</v>
      </c>
      <c r="Y1" s="1" t="s">
        <v>332</v>
      </c>
      <c r="Z1" s="1" t="s">
        <v>373</v>
      </c>
      <c r="AA1" s="1" t="s">
        <v>333</v>
      </c>
      <c r="AB1" s="1" t="s">
        <v>374</v>
      </c>
      <c r="AC1" s="1" t="s">
        <v>334</v>
      </c>
      <c r="AD1" s="1" t="s">
        <v>375</v>
      </c>
      <c r="AE1" s="1" t="s">
        <v>335</v>
      </c>
      <c r="AF1" s="1" t="s">
        <v>376</v>
      </c>
      <c r="AG1" s="1" t="s">
        <v>336</v>
      </c>
      <c r="AH1" s="1" t="s">
        <v>377</v>
      </c>
      <c r="AI1" s="1" t="s">
        <v>337</v>
      </c>
      <c r="AJ1" s="1" t="s">
        <v>378</v>
      </c>
      <c r="AK1" s="1" t="s">
        <v>338</v>
      </c>
      <c r="AL1" s="1" t="s">
        <v>379</v>
      </c>
      <c r="AM1" s="1" t="s">
        <v>339</v>
      </c>
      <c r="AN1" s="1" t="s">
        <v>380</v>
      </c>
      <c r="AO1" s="1" t="s">
        <v>340</v>
      </c>
      <c r="AP1" s="1" t="s">
        <v>381</v>
      </c>
      <c r="AQ1" s="1" t="s">
        <v>341</v>
      </c>
      <c r="AR1" s="1" t="s">
        <v>382</v>
      </c>
      <c r="AS1" s="1" t="s">
        <v>342</v>
      </c>
      <c r="AT1" s="1" t="s">
        <v>383</v>
      </c>
      <c r="AU1" s="1" t="s">
        <v>343</v>
      </c>
      <c r="AV1" s="1" t="s">
        <v>384</v>
      </c>
      <c r="AW1" s="1" t="s">
        <v>344</v>
      </c>
      <c r="AX1" s="1" t="s">
        <v>385</v>
      </c>
      <c r="AY1" s="1" t="s">
        <v>345</v>
      </c>
      <c r="AZ1" s="1" t="s">
        <v>386</v>
      </c>
      <c r="BA1" s="1" t="s">
        <v>346</v>
      </c>
      <c r="BB1" s="1" t="s">
        <v>387</v>
      </c>
      <c r="BC1" s="1" t="s">
        <v>347</v>
      </c>
      <c r="BD1" s="1" t="s">
        <v>388</v>
      </c>
      <c r="BE1" s="1" t="s">
        <v>348</v>
      </c>
      <c r="BF1" s="1" t="s">
        <v>389</v>
      </c>
      <c r="BG1" s="1" t="s">
        <v>349</v>
      </c>
      <c r="BH1" s="1" t="s">
        <v>390</v>
      </c>
      <c r="BI1" s="1" t="s">
        <v>350</v>
      </c>
      <c r="BJ1" s="1" t="s">
        <v>391</v>
      </c>
      <c r="BK1" s="1" t="s">
        <v>351</v>
      </c>
      <c r="BL1" s="1" t="s">
        <v>392</v>
      </c>
      <c r="BM1" s="1" t="s">
        <v>352</v>
      </c>
      <c r="BN1" s="1" t="s">
        <v>393</v>
      </c>
      <c r="BO1" s="1" t="s">
        <v>353</v>
      </c>
      <c r="BP1" s="1" t="s">
        <v>394</v>
      </c>
      <c r="BQ1" s="1" t="s">
        <v>354</v>
      </c>
      <c r="BR1" s="1" t="s">
        <v>395</v>
      </c>
      <c r="BS1" s="1" t="s">
        <v>355</v>
      </c>
      <c r="BT1" s="1" t="s">
        <v>396</v>
      </c>
      <c r="BU1" s="1" t="s">
        <v>356</v>
      </c>
      <c r="BV1" s="1" t="s">
        <v>397</v>
      </c>
      <c r="BW1" s="1" t="s">
        <v>357</v>
      </c>
      <c r="BX1" s="1" t="s">
        <v>398</v>
      </c>
      <c r="BY1" s="1" t="s">
        <v>358</v>
      </c>
      <c r="BZ1" s="1" t="s">
        <v>399</v>
      </c>
      <c r="CA1" s="1" t="s">
        <v>400</v>
      </c>
      <c r="CB1" s="1" t="s">
        <v>401</v>
      </c>
      <c r="CC1" s="1" t="s">
        <v>359</v>
      </c>
      <c r="CD1" s="1" t="s">
        <v>402</v>
      </c>
      <c r="CE1" s="1" t="s">
        <v>403</v>
      </c>
      <c r="CF1" s="1" t="s">
        <v>404</v>
      </c>
      <c r="CG1" s="1" t="s">
        <v>405</v>
      </c>
      <c r="CH1" s="1" t="s">
        <v>406</v>
      </c>
      <c r="CI1" s="27" t="s">
        <v>360</v>
      </c>
    </row>
    <row r="2" spans="1:87" s="46" customFormat="1" ht="12.75" x14ac:dyDescent="0.25">
      <c r="B2" s="46" t="s">
        <v>2</v>
      </c>
      <c r="C2" s="47" t="s">
        <v>3</v>
      </c>
      <c r="E2" s="46" t="s">
        <v>4</v>
      </c>
      <c r="G2" s="46" t="s">
        <v>4</v>
      </c>
      <c r="I2" s="46" t="s">
        <v>361</v>
      </c>
      <c r="K2" s="46" t="s">
        <v>5</v>
      </c>
      <c r="M2" s="46" t="s">
        <v>5</v>
      </c>
      <c r="O2" s="46" t="s">
        <v>6</v>
      </c>
      <c r="Q2" s="46" t="s">
        <v>6</v>
      </c>
      <c r="S2" s="46" t="s">
        <v>6</v>
      </c>
      <c r="U2" s="46" t="s">
        <v>6</v>
      </c>
      <c r="W2" s="46" t="s">
        <v>5</v>
      </c>
      <c r="Y2" s="46" t="s">
        <v>5</v>
      </c>
      <c r="AA2" s="46" t="s">
        <v>5</v>
      </c>
      <c r="AC2" s="46" t="s">
        <v>5</v>
      </c>
      <c r="AE2" s="46" t="s">
        <v>5</v>
      </c>
      <c r="AG2" s="46" t="s">
        <v>5</v>
      </c>
      <c r="AI2" s="46" t="s">
        <v>4</v>
      </c>
      <c r="AK2" s="46" t="s">
        <v>5</v>
      </c>
      <c r="AM2" s="46" t="s">
        <v>5</v>
      </c>
      <c r="AO2" s="46" t="s">
        <v>5</v>
      </c>
      <c r="AQ2" s="46" t="s">
        <v>5</v>
      </c>
      <c r="AS2" s="46" t="s">
        <v>5</v>
      </c>
      <c r="AU2" s="46" t="s">
        <v>5</v>
      </c>
      <c r="AW2" s="46" t="s">
        <v>5</v>
      </c>
      <c r="AY2" s="46" t="s">
        <v>4</v>
      </c>
      <c r="BA2" s="46" t="s">
        <v>5</v>
      </c>
      <c r="BC2" s="46" t="s">
        <v>5</v>
      </c>
      <c r="BE2" s="46" t="s">
        <v>6</v>
      </c>
      <c r="BG2" s="46" t="s">
        <v>6</v>
      </c>
      <c r="BI2" s="46" t="s">
        <v>6</v>
      </c>
      <c r="BK2" s="46" t="s">
        <v>5</v>
      </c>
      <c r="BM2" s="46" t="s">
        <v>5</v>
      </c>
      <c r="BO2" s="46">
        <v>3</v>
      </c>
      <c r="BQ2" s="46">
        <v>3</v>
      </c>
      <c r="BS2" s="46">
        <v>3</v>
      </c>
      <c r="BU2" s="46">
        <v>3</v>
      </c>
      <c r="BW2" s="46">
        <v>3</v>
      </c>
      <c r="BY2" s="46">
        <v>3</v>
      </c>
      <c r="CA2" s="46">
        <v>3</v>
      </c>
      <c r="CC2" s="46">
        <v>3</v>
      </c>
      <c r="CE2" s="46">
        <v>3</v>
      </c>
      <c r="CG2" s="46">
        <v>3</v>
      </c>
      <c r="CI2" s="47"/>
    </row>
    <row r="3" spans="1:87" s="46" customFormat="1" ht="12.75" x14ac:dyDescent="0.25">
      <c r="B3" s="46" t="s">
        <v>8</v>
      </c>
      <c r="C3" s="47" t="s">
        <v>9</v>
      </c>
      <c r="E3" s="46" t="s">
        <v>4</v>
      </c>
      <c r="G3" s="46" t="s">
        <v>4</v>
      </c>
      <c r="I3" s="46" t="s">
        <v>4</v>
      </c>
      <c r="K3" s="46" t="s">
        <v>4</v>
      </c>
      <c r="M3" s="46" t="s">
        <v>4</v>
      </c>
      <c r="O3" s="46" t="s">
        <v>4</v>
      </c>
      <c r="Q3" s="46" t="s">
        <v>4</v>
      </c>
      <c r="S3" s="46" t="s">
        <v>4</v>
      </c>
      <c r="U3" s="46" t="s">
        <v>4</v>
      </c>
      <c r="W3" s="46" t="s">
        <v>4</v>
      </c>
      <c r="Y3" s="46" t="s">
        <v>4</v>
      </c>
      <c r="AA3" s="46" t="s">
        <v>4</v>
      </c>
      <c r="AC3" s="46" t="s">
        <v>4</v>
      </c>
      <c r="AE3" s="46" t="s">
        <v>10</v>
      </c>
      <c r="AG3" s="46" t="s">
        <v>10</v>
      </c>
      <c r="AI3" s="46" t="s">
        <v>10</v>
      </c>
      <c r="AK3" s="46" t="s">
        <v>361</v>
      </c>
      <c r="AM3" s="46" t="s">
        <v>361</v>
      </c>
      <c r="AO3" s="46" t="s">
        <v>361</v>
      </c>
      <c r="AQ3" s="46" t="s">
        <v>361</v>
      </c>
      <c r="AS3" s="46" t="s">
        <v>361</v>
      </c>
      <c r="AU3" s="46" t="s">
        <v>361</v>
      </c>
      <c r="AW3" s="46" t="s">
        <v>361</v>
      </c>
      <c r="AY3" s="46" t="s">
        <v>10</v>
      </c>
      <c r="BA3" s="46" t="s">
        <v>361</v>
      </c>
      <c r="BC3" s="46" t="s">
        <v>10</v>
      </c>
      <c r="BE3" s="46" t="s">
        <v>361</v>
      </c>
      <c r="BG3" s="46" t="s">
        <v>4</v>
      </c>
      <c r="BI3" s="46" t="s">
        <v>4</v>
      </c>
      <c r="BK3" s="46" t="s">
        <v>4</v>
      </c>
      <c r="BM3" s="46" t="s">
        <v>4</v>
      </c>
      <c r="BO3" s="46">
        <v>2</v>
      </c>
      <c r="BQ3" s="46">
        <v>2</v>
      </c>
      <c r="BS3" s="46">
        <v>2</v>
      </c>
      <c r="BU3" s="46">
        <v>2</v>
      </c>
      <c r="BW3" s="46">
        <v>2</v>
      </c>
      <c r="BY3" s="46">
        <v>2</v>
      </c>
      <c r="CA3" s="46">
        <v>2</v>
      </c>
      <c r="CC3" s="46">
        <v>2</v>
      </c>
      <c r="CE3" s="46">
        <v>2</v>
      </c>
      <c r="CG3" s="46">
        <v>2</v>
      </c>
      <c r="CI3" s="47"/>
    </row>
    <row r="4" spans="1:87" s="46" customFormat="1" ht="12.75" x14ac:dyDescent="0.25">
      <c r="B4" s="46" t="s">
        <v>12</v>
      </c>
      <c r="C4" s="47" t="s">
        <v>9</v>
      </c>
      <c r="E4" s="46" t="s">
        <v>4</v>
      </c>
      <c r="G4" s="46" t="s">
        <v>4</v>
      </c>
      <c r="I4" s="46" t="s">
        <v>4</v>
      </c>
      <c r="K4" s="46" t="s">
        <v>4</v>
      </c>
      <c r="M4" s="46" t="s">
        <v>4</v>
      </c>
      <c r="O4" s="46" t="s">
        <v>4</v>
      </c>
      <c r="Q4" s="46" t="s">
        <v>4</v>
      </c>
      <c r="S4" s="46" t="s">
        <v>4</v>
      </c>
      <c r="U4" s="46" t="s">
        <v>4</v>
      </c>
      <c r="W4" s="46" t="s">
        <v>4</v>
      </c>
      <c r="Y4" s="46" t="s">
        <v>4</v>
      </c>
      <c r="AA4" s="46" t="s">
        <v>10</v>
      </c>
      <c r="AC4" s="46" t="s">
        <v>361</v>
      </c>
      <c r="AE4" s="46" t="s">
        <v>10</v>
      </c>
      <c r="AG4" s="46" t="s">
        <v>10</v>
      </c>
      <c r="AI4" s="46" t="s">
        <v>4</v>
      </c>
      <c r="AK4" s="46" t="s">
        <v>4</v>
      </c>
      <c r="AM4" s="46" t="s">
        <v>4</v>
      </c>
      <c r="AO4" s="46" t="s">
        <v>4</v>
      </c>
      <c r="AQ4" s="46" t="s">
        <v>4</v>
      </c>
      <c r="AS4" s="46" t="s">
        <v>10</v>
      </c>
      <c r="AU4" s="46" t="s">
        <v>4</v>
      </c>
      <c r="AW4" s="46" t="s">
        <v>361</v>
      </c>
      <c r="AY4" s="46" t="s">
        <v>4</v>
      </c>
      <c r="BA4" s="46" t="s">
        <v>361</v>
      </c>
      <c r="BC4" s="46" t="s">
        <v>10</v>
      </c>
      <c r="BE4" s="46" t="s">
        <v>4</v>
      </c>
      <c r="BG4" s="46" t="s">
        <v>361</v>
      </c>
      <c r="BI4" s="46" t="s">
        <v>361</v>
      </c>
      <c r="BK4" s="46" t="s">
        <v>361</v>
      </c>
      <c r="BM4" s="46" t="s">
        <v>361</v>
      </c>
      <c r="BO4" s="46">
        <v>3</v>
      </c>
      <c r="BQ4" s="46">
        <v>2</v>
      </c>
      <c r="BS4" s="46">
        <v>2</v>
      </c>
      <c r="BU4" s="46">
        <v>4</v>
      </c>
      <c r="BW4" s="46">
        <v>1</v>
      </c>
      <c r="BY4" s="46">
        <v>4</v>
      </c>
      <c r="CA4" s="46">
        <v>3</v>
      </c>
      <c r="CC4" s="46">
        <v>3</v>
      </c>
      <c r="CE4" s="46">
        <v>3</v>
      </c>
      <c r="CG4" s="46">
        <v>3</v>
      </c>
      <c r="CI4" s="47"/>
    </row>
    <row r="5" spans="1:87" s="46" customFormat="1" ht="12.75" x14ac:dyDescent="0.25">
      <c r="B5" s="46" t="s">
        <v>14</v>
      </c>
      <c r="C5" s="47" t="s">
        <v>9</v>
      </c>
      <c r="E5" s="46" t="s">
        <v>4</v>
      </c>
      <c r="G5" s="46" t="s">
        <v>6</v>
      </c>
      <c r="I5" s="46" t="s">
        <v>6</v>
      </c>
      <c r="K5" s="46" t="s">
        <v>6</v>
      </c>
      <c r="M5" s="46" t="s">
        <v>6</v>
      </c>
      <c r="O5" s="46" t="s">
        <v>6</v>
      </c>
      <c r="Q5" s="46" t="s">
        <v>6</v>
      </c>
      <c r="S5" s="46" t="s">
        <v>6</v>
      </c>
      <c r="U5" s="46" t="s">
        <v>6</v>
      </c>
      <c r="W5" s="46" t="s">
        <v>6</v>
      </c>
      <c r="Y5" s="46" t="s">
        <v>6</v>
      </c>
      <c r="AA5" s="46" t="s">
        <v>6</v>
      </c>
      <c r="AC5" s="46" t="s">
        <v>6</v>
      </c>
      <c r="AE5" s="46" t="s">
        <v>6</v>
      </c>
      <c r="AG5" s="46" t="s">
        <v>6</v>
      </c>
      <c r="AI5" s="46" t="s">
        <v>6</v>
      </c>
      <c r="AK5" s="46" t="s">
        <v>6</v>
      </c>
      <c r="AM5" s="46" t="s">
        <v>6</v>
      </c>
      <c r="AO5" s="46" t="s">
        <v>6</v>
      </c>
      <c r="AQ5" s="46" t="s">
        <v>6</v>
      </c>
      <c r="AS5" s="46" t="s">
        <v>6</v>
      </c>
      <c r="AU5" s="46" t="s">
        <v>6</v>
      </c>
      <c r="AW5" s="46" t="s">
        <v>6</v>
      </c>
      <c r="AY5" s="46" t="s">
        <v>6</v>
      </c>
      <c r="BA5" s="46" t="s">
        <v>6</v>
      </c>
      <c r="BC5" s="46" t="s">
        <v>6</v>
      </c>
      <c r="BE5" s="46" t="s">
        <v>6</v>
      </c>
      <c r="BG5" s="46" t="s">
        <v>6</v>
      </c>
      <c r="BI5" s="46" t="s">
        <v>6</v>
      </c>
      <c r="BK5" s="46" t="s">
        <v>6</v>
      </c>
      <c r="BM5" s="46" t="s">
        <v>6</v>
      </c>
      <c r="BO5" s="46">
        <v>1</v>
      </c>
      <c r="BQ5" s="46">
        <v>1</v>
      </c>
      <c r="BS5" s="46">
        <v>1</v>
      </c>
      <c r="BU5" s="46">
        <v>1</v>
      </c>
      <c r="BW5" s="46">
        <v>2</v>
      </c>
      <c r="BY5" s="46">
        <v>1</v>
      </c>
      <c r="CA5" s="46">
        <v>3</v>
      </c>
      <c r="CC5" s="46">
        <v>3</v>
      </c>
      <c r="CE5" s="46">
        <v>1</v>
      </c>
      <c r="CG5" s="46">
        <v>1</v>
      </c>
      <c r="CI5" s="47"/>
    </row>
    <row r="6" spans="1:87" s="46" customFormat="1" ht="12.75" x14ac:dyDescent="0.25">
      <c r="B6" s="46" t="s">
        <v>16</v>
      </c>
      <c r="C6" s="47" t="s">
        <v>3</v>
      </c>
      <c r="E6" s="46" t="s">
        <v>4</v>
      </c>
      <c r="G6" s="46" t="s">
        <v>4</v>
      </c>
      <c r="I6" s="46" t="s">
        <v>4</v>
      </c>
      <c r="K6" s="46" t="s">
        <v>361</v>
      </c>
      <c r="M6" s="46" t="s">
        <v>4</v>
      </c>
      <c r="O6" s="46" t="s">
        <v>4</v>
      </c>
      <c r="Q6" s="46" t="s">
        <v>4</v>
      </c>
      <c r="S6" s="46" t="s">
        <v>4</v>
      </c>
      <c r="U6" s="46" t="s">
        <v>4</v>
      </c>
      <c r="W6" s="46" t="s">
        <v>4</v>
      </c>
      <c r="Y6" s="46" t="s">
        <v>4</v>
      </c>
      <c r="AA6" s="46" t="s">
        <v>4</v>
      </c>
      <c r="AC6" s="46" t="s">
        <v>4</v>
      </c>
      <c r="AE6" s="46" t="s">
        <v>361</v>
      </c>
      <c r="AG6" s="46" t="s">
        <v>361</v>
      </c>
      <c r="AI6" s="46" t="s">
        <v>4</v>
      </c>
      <c r="AK6" s="46" t="s">
        <v>4</v>
      </c>
      <c r="AM6" s="46" t="s">
        <v>4</v>
      </c>
      <c r="AO6" s="46" t="s">
        <v>4</v>
      </c>
      <c r="AQ6" s="46" t="s">
        <v>4</v>
      </c>
      <c r="AS6" s="46" t="s">
        <v>4</v>
      </c>
      <c r="AU6" s="46" t="s">
        <v>4</v>
      </c>
      <c r="AW6" s="46" t="s">
        <v>4</v>
      </c>
      <c r="AY6" s="46" t="s">
        <v>4</v>
      </c>
      <c r="BA6" s="46" t="s">
        <v>4</v>
      </c>
      <c r="BC6" s="46" t="s">
        <v>361</v>
      </c>
      <c r="BE6" s="46" t="s">
        <v>4</v>
      </c>
      <c r="BG6" s="46" t="s">
        <v>361</v>
      </c>
      <c r="BI6" s="46" t="s">
        <v>361</v>
      </c>
      <c r="BK6" s="46" t="s">
        <v>4</v>
      </c>
      <c r="BM6" s="46" t="s">
        <v>4</v>
      </c>
      <c r="BO6" s="46">
        <v>1</v>
      </c>
      <c r="BQ6" s="46">
        <v>1</v>
      </c>
      <c r="BS6" s="46">
        <v>1</v>
      </c>
      <c r="BU6" s="46">
        <v>1</v>
      </c>
      <c r="BW6" s="46">
        <v>1</v>
      </c>
      <c r="BY6" s="46">
        <v>1</v>
      </c>
      <c r="CA6" s="46">
        <v>1</v>
      </c>
      <c r="CC6" s="46">
        <v>3</v>
      </c>
      <c r="CE6" s="46">
        <v>1</v>
      </c>
      <c r="CG6" s="46">
        <v>1</v>
      </c>
      <c r="CI6" s="47"/>
    </row>
    <row r="7" spans="1:87" s="46" customFormat="1" ht="12.75" x14ac:dyDescent="0.25">
      <c r="B7" s="46" t="s">
        <v>18</v>
      </c>
      <c r="C7" s="47" t="s">
        <v>9</v>
      </c>
      <c r="E7" s="46" t="s">
        <v>361</v>
      </c>
      <c r="G7" s="46" t="s">
        <v>361</v>
      </c>
      <c r="I7" s="46" t="s">
        <v>361</v>
      </c>
      <c r="K7" s="46" t="s">
        <v>361</v>
      </c>
      <c r="M7" s="46" t="s">
        <v>361</v>
      </c>
      <c r="O7" s="46" t="s">
        <v>361</v>
      </c>
      <c r="Q7" s="46" t="s">
        <v>361</v>
      </c>
      <c r="S7" s="46" t="s">
        <v>361</v>
      </c>
      <c r="U7" s="46" t="s">
        <v>361</v>
      </c>
      <c r="W7" s="46" t="s">
        <v>361</v>
      </c>
      <c r="Y7" s="46" t="s">
        <v>361</v>
      </c>
      <c r="AA7" s="46" t="s">
        <v>361</v>
      </c>
      <c r="AC7" s="46" t="s">
        <v>361</v>
      </c>
      <c r="AE7" s="46" t="s">
        <v>361</v>
      </c>
      <c r="AG7" s="46" t="s">
        <v>361</v>
      </c>
      <c r="AI7" s="46" t="s">
        <v>361</v>
      </c>
      <c r="AK7" s="46" t="s">
        <v>361</v>
      </c>
      <c r="AM7" s="46" t="s">
        <v>361</v>
      </c>
      <c r="AO7" s="46" t="s">
        <v>361</v>
      </c>
      <c r="AQ7" s="46" t="s">
        <v>361</v>
      </c>
      <c r="AS7" s="46" t="s">
        <v>361</v>
      </c>
      <c r="AU7" s="46" t="s">
        <v>361</v>
      </c>
      <c r="AW7" s="46" t="s">
        <v>361</v>
      </c>
      <c r="AY7" s="46" t="s">
        <v>361</v>
      </c>
      <c r="BA7" s="46" t="s">
        <v>361</v>
      </c>
      <c r="BC7" s="46" t="s">
        <v>361</v>
      </c>
      <c r="BE7" s="46" t="s">
        <v>361</v>
      </c>
      <c r="BG7" s="46" t="s">
        <v>361</v>
      </c>
      <c r="BI7" s="46" t="s">
        <v>361</v>
      </c>
      <c r="BK7" s="46" t="s">
        <v>361</v>
      </c>
      <c r="BM7" s="46" t="s">
        <v>361</v>
      </c>
      <c r="BO7" s="46">
        <v>1</v>
      </c>
      <c r="BQ7" s="46">
        <v>1</v>
      </c>
      <c r="BS7" s="46">
        <v>1</v>
      </c>
      <c r="BU7" s="46">
        <v>1</v>
      </c>
      <c r="BW7" s="46">
        <v>1</v>
      </c>
      <c r="BY7" s="46">
        <v>1</v>
      </c>
      <c r="CA7" s="46">
        <v>1</v>
      </c>
      <c r="CC7" s="46">
        <v>1</v>
      </c>
      <c r="CE7" s="46">
        <v>1</v>
      </c>
      <c r="CG7" s="46">
        <v>1</v>
      </c>
      <c r="CI7" s="47" t="s">
        <v>19</v>
      </c>
    </row>
    <row r="8" spans="1:87" s="46" customFormat="1" ht="12.75" x14ac:dyDescent="0.25">
      <c r="B8" s="46" t="s">
        <v>21</v>
      </c>
      <c r="C8" s="47" t="s">
        <v>9</v>
      </c>
      <c r="E8" s="46" t="s">
        <v>10</v>
      </c>
      <c r="G8" s="46" t="s">
        <v>4</v>
      </c>
      <c r="I8" s="46" t="s">
        <v>4</v>
      </c>
      <c r="K8" s="46" t="s">
        <v>361</v>
      </c>
      <c r="M8" s="46" t="s">
        <v>4</v>
      </c>
      <c r="O8" s="46" t="s">
        <v>6</v>
      </c>
      <c r="Q8" s="46" t="s">
        <v>6</v>
      </c>
      <c r="S8" s="46" t="s">
        <v>6</v>
      </c>
      <c r="U8" s="46" t="s">
        <v>6</v>
      </c>
      <c r="W8" s="46" t="s">
        <v>6</v>
      </c>
      <c r="Y8" s="46" t="s">
        <v>4</v>
      </c>
      <c r="AA8" s="46" t="s">
        <v>361</v>
      </c>
      <c r="AC8" s="46" t="s">
        <v>361</v>
      </c>
      <c r="AE8" s="46" t="s">
        <v>361</v>
      </c>
      <c r="AG8" s="46" t="s">
        <v>361</v>
      </c>
      <c r="AI8" s="46" t="s">
        <v>4</v>
      </c>
      <c r="AK8" s="46" t="s">
        <v>361</v>
      </c>
      <c r="AM8" s="46" t="s">
        <v>361</v>
      </c>
      <c r="AO8" s="46" t="s">
        <v>361</v>
      </c>
      <c r="AQ8" s="46" t="s">
        <v>361</v>
      </c>
      <c r="AS8" s="46" t="s">
        <v>361</v>
      </c>
      <c r="AU8" s="46" t="s">
        <v>361</v>
      </c>
      <c r="AW8" s="46" t="s">
        <v>361</v>
      </c>
      <c r="AY8" s="46" t="s">
        <v>4</v>
      </c>
      <c r="BA8" s="46" t="s">
        <v>361</v>
      </c>
      <c r="BC8" s="46" t="s">
        <v>361</v>
      </c>
      <c r="BE8" s="46" t="s">
        <v>4</v>
      </c>
      <c r="BG8" s="46" t="s">
        <v>361</v>
      </c>
      <c r="BI8" s="46" t="s">
        <v>361</v>
      </c>
      <c r="BK8" s="46" t="s">
        <v>361</v>
      </c>
      <c r="BM8" s="46" t="s">
        <v>361</v>
      </c>
      <c r="BO8" s="46">
        <v>1</v>
      </c>
      <c r="BQ8" s="46">
        <v>1</v>
      </c>
      <c r="BS8" s="46">
        <v>1</v>
      </c>
      <c r="BU8" s="46">
        <v>1</v>
      </c>
      <c r="BW8" s="46">
        <v>1</v>
      </c>
      <c r="BY8" s="46">
        <v>1</v>
      </c>
      <c r="CA8" s="46">
        <v>1</v>
      </c>
      <c r="CC8" s="46">
        <v>1</v>
      </c>
      <c r="CE8" s="46">
        <v>1</v>
      </c>
      <c r="CG8" s="46">
        <v>1</v>
      </c>
      <c r="CI8" s="47"/>
    </row>
    <row r="9" spans="1:87" s="46" customFormat="1" ht="12.75" x14ac:dyDescent="0.25">
      <c r="B9" s="46" t="s">
        <v>23</v>
      </c>
      <c r="C9" s="47" t="s">
        <v>9</v>
      </c>
      <c r="E9" s="46" t="s">
        <v>4</v>
      </c>
      <c r="G9" s="46" t="s">
        <v>4</v>
      </c>
      <c r="I9" s="46" t="s">
        <v>6</v>
      </c>
      <c r="K9" s="46" t="s">
        <v>4</v>
      </c>
      <c r="M9" s="46" t="s">
        <v>4</v>
      </c>
      <c r="O9" s="46" t="s">
        <v>6</v>
      </c>
      <c r="Q9" s="46" t="s">
        <v>5</v>
      </c>
      <c r="S9" s="46" t="s">
        <v>6</v>
      </c>
      <c r="U9" s="46" t="s">
        <v>6</v>
      </c>
      <c r="W9" s="46" t="s">
        <v>6</v>
      </c>
      <c r="Y9" s="46" t="s">
        <v>6</v>
      </c>
      <c r="AA9" s="46" t="s">
        <v>6</v>
      </c>
      <c r="AC9" s="46" t="s">
        <v>6</v>
      </c>
      <c r="AE9" s="46" t="s">
        <v>6</v>
      </c>
      <c r="AG9" s="46" t="s">
        <v>6</v>
      </c>
      <c r="AI9" s="46" t="s">
        <v>6</v>
      </c>
      <c r="AK9" s="46" t="s">
        <v>6</v>
      </c>
      <c r="AM9" s="46" t="s">
        <v>6</v>
      </c>
      <c r="AO9" s="46" t="s">
        <v>6</v>
      </c>
      <c r="AQ9" s="46" t="s">
        <v>6</v>
      </c>
      <c r="AS9" s="46" t="s">
        <v>6</v>
      </c>
      <c r="AU9" s="46" t="s">
        <v>6</v>
      </c>
      <c r="AW9" s="46" t="s">
        <v>6</v>
      </c>
      <c r="AY9" s="46" t="s">
        <v>6</v>
      </c>
      <c r="BA9" s="46" t="s">
        <v>6</v>
      </c>
      <c r="BC9" s="46" t="s">
        <v>6</v>
      </c>
      <c r="BE9" s="46" t="s">
        <v>6</v>
      </c>
      <c r="BG9" s="46" t="s">
        <v>6</v>
      </c>
      <c r="BI9" s="46" t="s">
        <v>6</v>
      </c>
      <c r="BK9" s="46" t="s">
        <v>5</v>
      </c>
      <c r="BM9" s="46" t="s">
        <v>5</v>
      </c>
      <c r="BO9" s="46">
        <v>5</v>
      </c>
      <c r="BQ9" s="46">
        <v>5</v>
      </c>
      <c r="BS9" s="46">
        <v>5</v>
      </c>
      <c r="BU9" s="46">
        <v>5</v>
      </c>
      <c r="BW9" s="46">
        <v>5</v>
      </c>
      <c r="BY9" s="46">
        <v>5</v>
      </c>
      <c r="CA9" s="46">
        <v>5</v>
      </c>
      <c r="CC9" s="46">
        <v>5</v>
      </c>
      <c r="CE9" s="46">
        <v>1</v>
      </c>
      <c r="CG9" s="46">
        <v>1</v>
      </c>
      <c r="CI9" s="47"/>
    </row>
    <row r="10" spans="1:87" s="46" customFormat="1" ht="12.75" x14ac:dyDescent="0.25">
      <c r="B10" s="46" t="s">
        <v>24</v>
      </c>
      <c r="C10" s="47" t="s">
        <v>25</v>
      </c>
      <c r="E10" s="46" t="s">
        <v>4</v>
      </c>
      <c r="G10" s="46" t="s">
        <v>4</v>
      </c>
      <c r="I10" s="46" t="s">
        <v>4</v>
      </c>
      <c r="K10" s="46" t="s">
        <v>4</v>
      </c>
      <c r="M10" s="46" t="s">
        <v>4</v>
      </c>
      <c r="O10" s="46" t="s">
        <v>361</v>
      </c>
      <c r="Q10" s="46" t="s">
        <v>361</v>
      </c>
      <c r="S10" s="46" t="s">
        <v>4</v>
      </c>
      <c r="U10" s="46" t="s">
        <v>6</v>
      </c>
      <c r="W10" s="46" t="s">
        <v>6</v>
      </c>
      <c r="Y10" s="46" t="s">
        <v>6</v>
      </c>
      <c r="AA10" s="46" t="s">
        <v>361</v>
      </c>
      <c r="AC10" s="46" t="s">
        <v>4</v>
      </c>
      <c r="AE10" s="46" t="s">
        <v>6</v>
      </c>
      <c r="AG10" s="46" t="s">
        <v>6</v>
      </c>
      <c r="AI10" s="46" t="s">
        <v>4</v>
      </c>
      <c r="AK10" s="46" t="s">
        <v>6</v>
      </c>
      <c r="AM10" s="46" t="s">
        <v>6</v>
      </c>
      <c r="AO10" s="46" t="s">
        <v>6</v>
      </c>
      <c r="AQ10" s="46" t="s">
        <v>4</v>
      </c>
      <c r="AS10" s="46" t="s">
        <v>6</v>
      </c>
      <c r="AU10" s="46" t="s">
        <v>4</v>
      </c>
      <c r="AW10" s="46" t="s">
        <v>4</v>
      </c>
      <c r="AY10" s="46" t="s">
        <v>4</v>
      </c>
      <c r="BA10" s="46" t="s">
        <v>4</v>
      </c>
      <c r="BC10" s="46" t="s">
        <v>6</v>
      </c>
      <c r="BE10" s="46" t="s">
        <v>4</v>
      </c>
      <c r="BG10" s="46" t="s">
        <v>361</v>
      </c>
      <c r="BI10" s="46" t="s">
        <v>361</v>
      </c>
      <c r="BK10" s="46" t="s">
        <v>361</v>
      </c>
      <c r="BM10" s="46" t="s">
        <v>361</v>
      </c>
      <c r="BO10" s="46">
        <v>3</v>
      </c>
      <c r="BQ10" s="46">
        <v>3</v>
      </c>
      <c r="BS10" s="46">
        <v>2</v>
      </c>
      <c r="BU10" s="46">
        <v>3</v>
      </c>
      <c r="BW10" s="46">
        <v>1</v>
      </c>
      <c r="BY10" s="46">
        <v>3</v>
      </c>
      <c r="CA10" s="46">
        <v>3</v>
      </c>
      <c r="CC10" s="46">
        <v>3</v>
      </c>
      <c r="CE10" s="46">
        <v>3</v>
      </c>
      <c r="CG10" s="46">
        <v>3</v>
      </c>
      <c r="CI10" s="47"/>
    </row>
    <row r="11" spans="1:87" s="46" customFormat="1" ht="12.75" x14ac:dyDescent="0.25">
      <c r="B11" s="46" t="s">
        <v>27</v>
      </c>
      <c r="C11" s="47" t="s">
        <v>3</v>
      </c>
      <c r="E11" s="46" t="s">
        <v>4</v>
      </c>
      <c r="G11" s="46" t="s">
        <v>4</v>
      </c>
      <c r="I11" s="46" t="s">
        <v>4</v>
      </c>
      <c r="K11" s="46" t="s">
        <v>4</v>
      </c>
      <c r="M11" s="46" t="s">
        <v>4</v>
      </c>
      <c r="O11" s="46" t="s">
        <v>361</v>
      </c>
      <c r="Q11" s="46" t="s">
        <v>361</v>
      </c>
      <c r="S11" s="46" t="s">
        <v>361</v>
      </c>
      <c r="U11" s="46" t="s">
        <v>4</v>
      </c>
      <c r="W11" s="46" t="s">
        <v>4</v>
      </c>
      <c r="Y11" s="46" t="s">
        <v>4</v>
      </c>
      <c r="AA11" s="46" t="s">
        <v>361</v>
      </c>
      <c r="AC11" s="46" t="s">
        <v>361</v>
      </c>
      <c r="AE11" s="46" t="s">
        <v>4</v>
      </c>
      <c r="AG11" s="46" t="s">
        <v>4</v>
      </c>
      <c r="AI11" s="46" t="s">
        <v>4</v>
      </c>
      <c r="AK11" s="46" t="s">
        <v>4</v>
      </c>
      <c r="AM11" s="46" t="s">
        <v>4</v>
      </c>
      <c r="AO11" s="46" t="s">
        <v>4</v>
      </c>
      <c r="AQ11" s="46" t="s">
        <v>4</v>
      </c>
      <c r="AS11" s="46" t="s">
        <v>361</v>
      </c>
      <c r="AU11" s="46" t="s">
        <v>361</v>
      </c>
      <c r="AW11" s="46" t="s">
        <v>361</v>
      </c>
      <c r="AY11" s="46" t="s">
        <v>4</v>
      </c>
      <c r="BA11" s="46" t="s">
        <v>361</v>
      </c>
      <c r="BC11" s="46" t="s">
        <v>361</v>
      </c>
      <c r="BE11" s="46" t="s">
        <v>361</v>
      </c>
      <c r="BG11" s="46" t="s">
        <v>361</v>
      </c>
      <c r="BI11" s="46" t="s">
        <v>361</v>
      </c>
      <c r="BK11" s="46" t="s">
        <v>361</v>
      </c>
      <c r="BM11" s="46" t="s">
        <v>361</v>
      </c>
      <c r="BO11" s="46">
        <v>2</v>
      </c>
      <c r="BQ11" s="46">
        <v>2</v>
      </c>
      <c r="BS11" s="46">
        <v>1</v>
      </c>
      <c r="BU11" s="46">
        <v>3</v>
      </c>
      <c r="BW11" s="46">
        <v>5</v>
      </c>
      <c r="BY11" s="46">
        <v>1</v>
      </c>
      <c r="CA11" s="46">
        <v>2</v>
      </c>
      <c r="CC11" s="46">
        <v>3</v>
      </c>
      <c r="CE11" s="46">
        <v>4</v>
      </c>
      <c r="CG11" s="46">
        <v>4</v>
      </c>
      <c r="CI11" s="47"/>
    </row>
    <row r="12" spans="1:87" s="46" customFormat="1" ht="12.75" x14ac:dyDescent="0.25">
      <c r="B12" s="46" t="s">
        <v>29</v>
      </c>
      <c r="C12" s="47" t="s">
        <v>9</v>
      </c>
      <c r="E12" s="46" t="s">
        <v>361</v>
      </c>
      <c r="G12" s="46" t="s">
        <v>361</v>
      </c>
      <c r="I12" s="46" t="s">
        <v>361</v>
      </c>
      <c r="K12" s="46" t="s">
        <v>361</v>
      </c>
      <c r="M12" s="46" t="s">
        <v>361</v>
      </c>
      <c r="O12" s="46" t="s">
        <v>361</v>
      </c>
      <c r="Q12" s="46" t="s">
        <v>361</v>
      </c>
      <c r="S12" s="46" t="s">
        <v>361</v>
      </c>
      <c r="U12" s="46" t="s">
        <v>361</v>
      </c>
      <c r="W12" s="46" t="s">
        <v>361</v>
      </c>
      <c r="Y12" s="46" t="s">
        <v>361</v>
      </c>
      <c r="AA12" s="46" t="s">
        <v>361</v>
      </c>
      <c r="AC12" s="46" t="s">
        <v>361</v>
      </c>
      <c r="AE12" s="46" t="s">
        <v>361</v>
      </c>
      <c r="AG12" s="46" t="s">
        <v>361</v>
      </c>
      <c r="AI12" s="46" t="s">
        <v>361</v>
      </c>
      <c r="AK12" s="46" t="s">
        <v>361</v>
      </c>
      <c r="AM12" s="46" t="s">
        <v>361</v>
      </c>
      <c r="AO12" s="46" t="s">
        <v>361</v>
      </c>
      <c r="AQ12" s="46" t="s">
        <v>361</v>
      </c>
      <c r="AS12" s="46" t="s">
        <v>361</v>
      </c>
      <c r="AU12" s="46" t="s">
        <v>361</v>
      </c>
      <c r="AW12" s="46" t="s">
        <v>361</v>
      </c>
      <c r="AY12" s="46" t="s">
        <v>361</v>
      </c>
      <c r="BA12" s="46" t="s">
        <v>361</v>
      </c>
      <c r="BC12" s="46" t="s">
        <v>361</v>
      </c>
      <c r="BE12" s="46" t="s">
        <v>361</v>
      </c>
      <c r="BG12" s="46" t="s">
        <v>361</v>
      </c>
      <c r="BI12" s="46" t="s">
        <v>361</v>
      </c>
      <c r="BK12" s="46" t="s">
        <v>361</v>
      </c>
      <c r="BM12" s="46" t="s">
        <v>361</v>
      </c>
      <c r="BO12" s="46">
        <v>1</v>
      </c>
      <c r="BQ12" s="46">
        <v>1</v>
      </c>
      <c r="BS12" s="46">
        <v>1</v>
      </c>
      <c r="BU12" s="46">
        <v>1</v>
      </c>
      <c r="BW12" s="46">
        <v>1</v>
      </c>
      <c r="BY12" s="46">
        <v>1</v>
      </c>
      <c r="CA12" s="46">
        <v>1</v>
      </c>
      <c r="CC12" s="46">
        <v>1</v>
      </c>
      <c r="CE12" s="46">
        <v>1</v>
      </c>
      <c r="CG12" s="46">
        <v>1</v>
      </c>
      <c r="CI12" s="47"/>
    </row>
    <row r="13" spans="1:87" s="46" customFormat="1" ht="12.75" x14ac:dyDescent="0.25">
      <c r="B13" s="46" t="s">
        <v>31</v>
      </c>
      <c r="C13" s="47" t="s">
        <v>32</v>
      </c>
      <c r="E13" s="46" t="s">
        <v>4</v>
      </c>
      <c r="G13" s="46" t="s">
        <v>4</v>
      </c>
      <c r="I13" s="46" t="s">
        <v>6</v>
      </c>
      <c r="K13" s="46" t="s">
        <v>4</v>
      </c>
      <c r="M13" s="46" t="s">
        <v>4</v>
      </c>
      <c r="O13" s="46" t="s">
        <v>6</v>
      </c>
      <c r="Q13" s="46" t="s">
        <v>6</v>
      </c>
      <c r="S13" s="46" t="s">
        <v>6</v>
      </c>
      <c r="U13" s="46" t="s">
        <v>6</v>
      </c>
      <c r="W13" s="46" t="s">
        <v>6</v>
      </c>
      <c r="Y13" s="46" t="s">
        <v>6</v>
      </c>
      <c r="AA13" s="46" t="s">
        <v>6</v>
      </c>
      <c r="AC13" s="46" t="s">
        <v>6</v>
      </c>
      <c r="AE13" s="46" t="s">
        <v>6</v>
      </c>
      <c r="AG13" s="46" t="s">
        <v>6</v>
      </c>
      <c r="AI13" s="46" t="s">
        <v>6</v>
      </c>
      <c r="AK13" s="46" t="s">
        <v>6</v>
      </c>
      <c r="AM13" s="46" t="s">
        <v>6</v>
      </c>
      <c r="AO13" s="46" t="s">
        <v>6</v>
      </c>
      <c r="AQ13" s="46" t="s">
        <v>6</v>
      </c>
      <c r="AS13" s="46" t="s">
        <v>6</v>
      </c>
      <c r="AU13" s="46" t="s">
        <v>6</v>
      </c>
      <c r="AW13" s="46" t="s">
        <v>6</v>
      </c>
      <c r="AY13" s="46" t="s">
        <v>6</v>
      </c>
      <c r="BA13" s="46" t="s">
        <v>6</v>
      </c>
      <c r="BC13" s="46" t="s">
        <v>6</v>
      </c>
      <c r="BE13" s="46" t="s">
        <v>6</v>
      </c>
      <c r="BG13" s="46" t="s">
        <v>6</v>
      </c>
      <c r="BI13" s="46" t="s">
        <v>6</v>
      </c>
      <c r="BK13" s="46" t="s">
        <v>6</v>
      </c>
      <c r="BM13" s="46" t="s">
        <v>6</v>
      </c>
      <c r="BO13" s="46">
        <v>5</v>
      </c>
      <c r="BQ13" s="46">
        <v>5</v>
      </c>
      <c r="BS13" s="46">
        <v>5</v>
      </c>
      <c r="BU13" s="46">
        <v>5</v>
      </c>
      <c r="BW13" s="46">
        <v>5</v>
      </c>
      <c r="BY13" s="46">
        <v>5</v>
      </c>
      <c r="CA13" s="46">
        <v>5</v>
      </c>
      <c r="CC13" s="46">
        <v>5</v>
      </c>
      <c r="CE13" s="46">
        <v>5</v>
      </c>
      <c r="CG13" s="46">
        <v>5</v>
      </c>
      <c r="CI13" s="47"/>
    </row>
    <row r="14" spans="1:87" s="46" customFormat="1" ht="12.75" x14ac:dyDescent="0.25">
      <c r="B14" s="46" t="s">
        <v>33</v>
      </c>
      <c r="C14" s="47" t="s">
        <v>34</v>
      </c>
      <c r="E14" s="46" t="s">
        <v>361</v>
      </c>
      <c r="G14" s="46" t="s">
        <v>361</v>
      </c>
      <c r="I14" s="46" t="s">
        <v>361</v>
      </c>
      <c r="K14" s="46" t="s">
        <v>361</v>
      </c>
      <c r="M14" s="46" t="s">
        <v>361</v>
      </c>
      <c r="O14" s="46" t="s">
        <v>361</v>
      </c>
      <c r="Q14" s="46" t="s">
        <v>361</v>
      </c>
      <c r="S14" s="46" t="s">
        <v>361</v>
      </c>
      <c r="U14" s="46" t="s">
        <v>361</v>
      </c>
      <c r="W14" s="46" t="s">
        <v>361</v>
      </c>
      <c r="Y14" s="46" t="s">
        <v>361</v>
      </c>
      <c r="AA14" s="46" t="s">
        <v>361</v>
      </c>
      <c r="AC14" s="46" t="s">
        <v>361</v>
      </c>
      <c r="AE14" s="46" t="s">
        <v>361</v>
      </c>
      <c r="AG14" s="46" t="s">
        <v>361</v>
      </c>
      <c r="AI14" s="46" t="s">
        <v>4</v>
      </c>
      <c r="AK14" s="46" t="s">
        <v>361</v>
      </c>
      <c r="AM14" s="46" t="s">
        <v>361</v>
      </c>
      <c r="AO14" s="46" t="s">
        <v>361</v>
      </c>
      <c r="AQ14" s="46" t="s">
        <v>361</v>
      </c>
      <c r="AS14" s="46" t="s">
        <v>361</v>
      </c>
      <c r="AU14" s="46" t="s">
        <v>361</v>
      </c>
      <c r="AW14" s="46" t="s">
        <v>4</v>
      </c>
      <c r="AY14" s="46" t="s">
        <v>4</v>
      </c>
      <c r="BA14" s="46" t="s">
        <v>361</v>
      </c>
      <c r="BC14" s="46" t="s">
        <v>361</v>
      </c>
      <c r="BE14" s="46" t="s">
        <v>361</v>
      </c>
      <c r="BG14" s="46" t="s">
        <v>361</v>
      </c>
      <c r="BI14" s="46" t="s">
        <v>361</v>
      </c>
      <c r="BK14" s="46" t="s">
        <v>361</v>
      </c>
      <c r="BM14" s="46" t="s">
        <v>4</v>
      </c>
      <c r="BO14" s="46">
        <v>3</v>
      </c>
      <c r="BQ14" s="46">
        <v>3</v>
      </c>
      <c r="BS14" s="46">
        <v>1</v>
      </c>
      <c r="BU14" s="46">
        <v>2</v>
      </c>
      <c r="BW14" s="46">
        <v>2</v>
      </c>
      <c r="BY14" s="46">
        <v>1</v>
      </c>
      <c r="CA14" s="46">
        <v>3</v>
      </c>
      <c r="CC14" s="46">
        <v>2</v>
      </c>
      <c r="CE14" s="46">
        <v>2</v>
      </c>
      <c r="CG14" s="46">
        <v>2</v>
      </c>
      <c r="CI14" s="47" t="s">
        <v>35</v>
      </c>
    </row>
    <row r="15" spans="1:87" s="46" customFormat="1" ht="12.75" x14ac:dyDescent="0.25">
      <c r="B15" s="46" t="s">
        <v>37</v>
      </c>
      <c r="C15" s="47" t="s">
        <v>9</v>
      </c>
      <c r="E15" s="46" t="s">
        <v>4</v>
      </c>
      <c r="G15" s="46" t="s">
        <v>4</v>
      </c>
      <c r="I15" s="46" t="s">
        <v>10</v>
      </c>
      <c r="K15" s="46" t="s">
        <v>4</v>
      </c>
      <c r="M15" s="46" t="s">
        <v>361</v>
      </c>
      <c r="O15" s="46" t="s">
        <v>361</v>
      </c>
      <c r="Q15" s="46" t="s">
        <v>361</v>
      </c>
      <c r="S15" s="46" t="s">
        <v>361</v>
      </c>
      <c r="U15" s="46" t="s">
        <v>361</v>
      </c>
      <c r="W15" s="46" t="s">
        <v>361</v>
      </c>
      <c r="Y15" s="46" t="s">
        <v>361</v>
      </c>
      <c r="AA15" s="46" t="s">
        <v>361</v>
      </c>
      <c r="AC15" s="46" t="s">
        <v>361</v>
      </c>
      <c r="AE15" s="46" t="s">
        <v>6</v>
      </c>
      <c r="AG15" s="46" t="s">
        <v>6</v>
      </c>
      <c r="AI15" s="46" t="s">
        <v>6</v>
      </c>
      <c r="AK15" s="46" t="s">
        <v>6</v>
      </c>
      <c r="AM15" s="46" t="s">
        <v>6</v>
      </c>
      <c r="AO15" s="46" t="s">
        <v>6</v>
      </c>
      <c r="AQ15" s="46" t="s">
        <v>6</v>
      </c>
      <c r="AS15" s="46" t="s">
        <v>6</v>
      </c>
      <c r="AU15" s="46" t="s">
        <v>6</v>
      </c>
      <c r="AW15" s="46" t="s">
        <v>6</v>
      </c>
      <c r="AY15" s="46" t="s">
        <v>4</v>
      </c>
      <c r="BA15" s="46" t="s">
        <v>4</v>
      </c>
      <c r="BC15" s="46" t="s">
        <v>6</v>
      </c>
      <c r="BE15" s="46" t="s">
        <v>6</v>
      </c>
      <c r="BG15" s="46" t="s">
        <v>4</v>
      </c>
      <c r="BI15" s="46" t="s">
        <v>361</v>
      </c>
      <c r="BK15" s="46" t="s">
        <v>4</v>
      </c>
      <c r="BM15" s="46" t="s">
        <v>4</v>
      </c>
      <c r="BO15" s="46">
        <v>5</v>
      </c>
      <c r="BQ15" s="46">
        <v>5</v>
      </c>
      <c r="BS15" s="46">
        <v>5</v>
      </c>
      <c r="BU15" s="46">
        <v>5</v>
      </c>
      <c r="BW15" s="46">
        <v>5</v>
      </c>
      <c r="BY15" s="46">
        <v>5</v>
      </c>
      <c r="CA15" s="46">
        <v>1</v>
      </c>
      <c r="CC15" s="46">
        <v>4</v>
      </c>
      <c r="CE15" s="46">
        <v>3</v>
      </c>
      <c r="CG15" s="46">
        <v>3</v>
      </c>
      <c r="CI15" s="47" t="s">
        <v>38</v>
      </c>
    </row>
    <row r="16" spans="1:87" s="46" customFormat="1" ht="12.75" x14ac:dyDescent="0.25">
      <c r="B16" s="46" t="s">
        <v>40</v>
      </c>
      <c r="C16" s="47" t="s">
        <v>41</v>
      </c>
      <c r="E16" s="46" t="s">
        <v>361</v>
      </c>
      <c r="G16" s="46" t="s">
        <v>4</v>
      </c>
      <c r="I16" s="46" t="s">
        <v>6</v>
      </c>
      <c r="K16" s="46" t="s">
        <v>361</v>
      </c>
      <c r="M16" s="46" t="s">
        <v>4</v>
      </c>
      <c r="O16" s="46" t="s">
        <v>6</v>
      </c>
      <c r="Q16" s="46" t="s">
        <v>6</v>
      </c>
      <c r="S16" s="46" t="s">
        <v>6</v>
      </c>
      <c r="U16" s="46" t="s">
        <v>6</v>
      </c>
      <c r="W16" s="46" t="s">
        <v>6</v>
      </c>
      <c r="Y16" s="46" t="s">
        <v>4</v>
      </c>
      <c r="AA16" s="46" t="s">
        <v>361</v>
      </c>
      <c r="AC16" s="46" t="s">
        <v>361</v>
      </c>
      <c r="AE16" s="46" t="s">
        <v>6</v>
      </c>
      <c r="AG16" s="46" t="s">
        <v>6</v>
      </c>
      <c r="AI16" s="46" t="s">
        <v>4</v>
      </c>
      <c r="AK16" s="46" t="s">
        <v>6</v>
      </c>
      <c r="AM16" s="46" t="s">
        <v>6</v>
      </c>
      <c r="AO16" s="46" t="s">
        <v>6</v>
      </c>
      <c r="AQ16" s="46" t="s">
        <v>6</v>
      </c>
      <c r="AS16" s="46" t="s">
        <v>361</v>
      </c>
      <c r="AU16" s="46" t="s">
        <v>6</v>
      </c>
      <c r="AW16" s="46" t="s">
        <v>6</v>
      </c>
      <c r="AY16" s="46" t="s">
        <v>6</v>
      </c>
      <c r="BA16" s="46" t="s">
        <v>361</v>
      </c>
      <c r="BC16" s="46" t="s">
        <v>6</v>
      </c>
      <c r="BE16" s="46" t="s">
        <v>6</v>
      </c>
      <c r="BG16" s="46" t="s">
        <v>6</v>
      </c>
      <c r="BI16" s="46" t="s">
        <v>4</v>
      </c>
      <c r="BK16" s="46" t="s">
        <v>6</v>
      </c>
      <c r="BM16" s="46" t="s">
        <v>6</v>
      </c>
      <c r="BO16" s="46">
        <v>4</v>
      </c>
      <c r="BQ16" s="46">
        <v>4</v>
      </c>
      <c r="BS16" s="46">
        <v>4</v>
      </c>
      <c r="BU16" s="46">
        <v>4</v>
      </c>
      <c r="BW16" s="46">
        <v>4</v>
      </c>
      <c r="BY16" s="46">
        <v>5</v>
      </c>
      <c r="CA16" s="46">
        <v>5</v>
      </c>
      <c r="CC16" s="46">
        <v>5</v>
      </c>
      <c r="CE16" s="46">
        <v>5</v>
      </c>
      <c r="CG16" s="46">
        <v>5</v>
      </c>
      <c r="CI16" s="47" t="s">
        <v>42</v>
      </c>
    </row>
    <row r="17" spans="2:87" s="46" customFormat="1" ht="12.75" x14ac:dyDescent="0.25">
      <c r="B17" s="46" t="s">
        <v>43</v>
      </c>
      <c r="C17" s="47" t="s">
        <v>44</v>
      </c>
      <c r="E17" s="46" t="s">
        <v>361</v>
      </c>
      <c r="G17" s="46" t="s">
        <v>361</v>
      </c>
      <c r="I17" s="46" t="s">
        <v>361</v>
      </c>
      <c r="K17" s="46" t="s">
        <v>4</v>
      </c>
      <c r="M17" s="46" t="s">
        <v>4</v>
      </c>
      <c r="O17" s="46" t="s">
        <v>361</v>
      </c>
      <c r="Q17" s="46" t="s">
        <v>361</v>
      </c>
      <c r="S17" s="46" t="s">
        <v>361</v>
      </c>
      <c r="U17" s="46" t="s">
        <v>361</v>
      </c>
      <c r="W17" s="46" t="s">
        <v>361</v>
      </c>
      <c r="Y17" s="46" t="s">
        <v>4</v>
      </c>
      <c r="AA17" s="46" t="s">
        <v>361</v>
      </c>
      <c r="AC17" s="46" t="s">
        <v>361</v>
      </c>
      <c r="AE17" s="46" t="s">
        <v>361</v>
      </c>
      <c r="AG17" s="46" t="s">
        <v>361</v>
      </c>
      <c r="AI17" s="46" t="s">
        <v>4</v>
      </c>
      <c r="AK17" s="46" t="s">
        <v>361</v>
      </c>
      <c r="AM17" s="46" t="s">
        <v>361</v>
      </c>
      <c r="AO17" s="46" t="s">
        <v>361</v>
      </c>
      <c r="AQ17" s="46" t="s">
        <v>361</v>
      </c>
      <c r="AS17" s="46" t="s">
        <v>361</v>
      </c>
      <c r="AU17" s="46" t="s">
        <v>361</v>
      </c>
      <c r="AW17" s="46" t="s">
        <v>4</v>
      </c>
      <c r="AY17" s="46" t="s">
        <v>10</v>
      </c>
      <c r="BA17" s="46" t="s">
        <v>361</v>
      </c>
      <c r="BC17" s="46" t="s">
        <v>361</v>
      </c>
      <c r="BE17" s="46" t="s">
        <v>361</v>
      </c>
      <c r="BG17" s="46" t="s">
        <v>361</v>
      </c>
      <c r="BI17" s="46" t="s">
        <v>361</v>
      </c>
      <c r="BK17" s="46" t="s">
        <v>361</v>
      </c>
      <c r="BM17" s="46" t="s">
        <v>361</v>
      </c>
      <c r="BO17" s="46">
        <v>3</v>
      </c>
      <c r="BQ17" s="46">
        <v>3</v>
      </c>
      <c r="BS17" s="46">
        <v>3</v>
      </c>
      <c r="BU17" s="46">
        <v>3</v>
      </c>
      <c r="BW17" s="46">
        <v>4</v>
      </c>
      <c r="BY17" s="46">
        <v>3</v>
      </c>
      <c r="CA17" s="46">
        <v>3</v>
      </c>
      <c r="CC17" s="46">
        <v>3</v>
      </c>
      <c r="CE17" s="46">
        <v>3</v>
      </c>
      <c r="CG17" s="46">
        <v>3</v>
      </c>
      <c r="CI17" s="47"/>
    </row>
    <row r="18" spans="2:87" s="46" customFormat="1" ht="12.75" x14ac:dyDescent="0.25">
      <c r="B18" s="46" t="s">
        <v>46</v>
      </c>
      <c r="C18" s="47" t="s">
        <v>3</v>
      </c>
      <c r="E18" s="46" t="s">
        <v>5</v>
      </c>
      <c r="G18" s="46" t="s">
        <v>4</v>
      </c>
      <c r="I18" s="46" t="s">
        <v>4</v>
      </c>
      <c r="K18" s="46" t="s">
        <v>361</v>
      </c>
      <c r="M18" s="46" t="s">
        <v>361</v>
      </c>
      <c r="O18" s="46" t="s">
        <v>4</v>
      </c>
      <c r="Q18" s="46" t="s">
        <v>4</v>
      </c>
      <c r="S18" s="46" t="s">
        <v>4</v>
      </c>
      <c r="U18" s="46" t="s">
        <v>4</v>
      </c>
      <c r="W18" s="46" t="s">
        <v>4</v>
      </c>
      <c r="Y18" s="46" t="s">
        <v>4</v>
      </c>
      <c r="AA18" s="46" t="s">
        <v>4</v>
      </c>
      <c r="AC18" s="46" t="s">
        <v>4</v>
      </c>
      <c r="AE18" s="46" t="s">
        <v>4</v>
      </c>
      <c r="AG18" s="46" t="s">
        <v>4</v>
      </c>
      <c r="AI18" s="46" t="s">
        <v>4</v>
      </c>
      <c r="AK18" s="46" t="s">
        <v>4</v>
      </c>
      <c r="AM18" s="46" t="s">
        <v>4</v>
      </c>
      <c r="AO18" s="46" t="s">
        <v>4</v>
      </c>
      <c r="AQ18" s="46" t="s">
        <v>4</v>
      </c>
      <c r="AS18" s="46" t="s">
        <v>4</v>
      </c>
      <c r="AU18" s="46" t="s">
        <v>4</v>
      </c>
      <c r="AW18" s="46" t="s">
        <v>4</v>
      </c>
      <c r="AY18" s="46" t="s">
        <v>4</v>
      </c>
      <c r="BA18" s="46" t="s">
        <v>4</v>
      </c>
      <c r="BC18" s="46" t="s">
        <v>10</v>
      </c>
      <c r="BE18" s="46" t="s">
        <v>361</v>
      </c>
      <c r="BG18" s="46" t="s">
        <v>361</v>
      </c>
      <c r="BI18" s="46" t="s">
        <v>361</v>
      </c>
      <c r="BK18" s="46" t="s">
        <v>361</v>
      </c>
      <c r="BM18" s="46" t="s">
        <v>361</v>
      </c>
      <c r="BO18" s="46">
        <v>3</v>
      </c>
      <c r="BQ18" s="46">
        <v>3</v>
      </c>
      <c r="BS18" s="46">
        <v>2</v>
      </c>
      <c r="BU18" s="46">
        <v>3</v>
      </c>
      <c r="BW18" s="46">
        <v>1</v>
      </c>
      <c r="BY18" s="46">
        <v>3</v>
      </c>
      <c r="CA18" s="46">
        <v>3</v>
      </c>
      <c r="CC18" s="46">
        <v>3</v>
      </c>
      <c r="CE18" s="46">
        <v>3</v>
      </c>
      <c r="CG18" s="46">
        <v>3</v>
      </c>
      <c r="CI18" s="47"/>
    </row>
    <row r="19" spans="2:87" s="46" customFormat="1" ht="12.75" x14ac:dyDescent="0.25">
      <c r="B19" s="46" t="s">
        <v>48</v>
      </c>
      <c r="C19" s="47" t="s">
        <v>41</v>
      </c>
      <c r="E19" s="46" t="s">
        <v>4</v>
      </c>
      <c r="G19" s="46" t="s">
        <v>361</v>
      </c>
      <c r="I19" s="46" t="s">
        <v>4</v>
      </c>
      <c r="K19" s="46" t="s">
        <v>4</v>
      </c>
      <c r="M19" s="46" t="s">
        <v>361</v>
      </c>
      <c r="O19" s="46" t="s">
        <v>4</v>
      </c>
      <c r="Q19" s="46" t="s">
        <v>361</v>
      </c>
      <c r="S19" s="46" t="s">
        <v>361</v>
      </c>
      <c r="U19" s="46" t="s">
        <v>4</v>
      </c>
      <c r="W19" s="46" t="s">
        <v>4</v>
      </c>
      <c r="Y19" s="46" t="s">
        <v>4</v>
      </c>
      <c r="AA19" s="46" t="s">
        <v>361</v>
      </c>
      <c r="AC19" s="46" t="s">
        <v>361</v>
      </c>
      <c r="AE19" s="46" t="s">
        <v>361</v>
      </c>
      <c r="AG19" s="46" t="s">
        <v>361</v>
      </c>
      <c r="AI19" s="46" t="s">
        <v>4</v>
      </c>
      <c r="AK19" s="46" t="s">
        <v>361</v>
      </c>
      <c r="AM19" s="46" t="s">
        <v>361</v>
      </c>
      <c r="AO19" s="46" t="s">
        <v>361</v>
      </c>
      <c r="AQ19" s="46" t="s">
        <v>361</v>
      </c>
      <c r="AS19" s="46" t="s">
        <v>361</v>
      </c>
      <c r="AU19" s="46" t="s">
        <v>361</v>
      </c>
      <c r="AW19" s="46" t="s">
        <v>10</v>
      </c>
      <c r="AY19" s="46" t="s">
        <v>361</v>
      </c>
      <c r="BA19" s="46" t="s">
        <v>361</v>
      </c>
      <c r="BC19" s="46" t="s">
        <v>10</v>
      </c>
      <c r="BE19" s="46" t="s">
        <v>10</v>
      </c>
      <c r="BG19" s="46" t="s">
        <v>4</v>
      </c>
      <c r="BI19" s="46" t="s">
        <v>361</v>
      </c>
      <c r="BK19" s="46" t="s">
        <v>361</v>
      </c>
      <c r="BM19" s="46" t="s">
        <v>361</v>
      </c>
      <c r="BO19" s="46">
        <v>2</v>
      </c>
      <c r="BQ19" s="46">
        <v>2</v>
      </c>
      <c r="BS19" s="46">
        <v>2</v>
      </c>
      <c r="BU19" s="46">
        <v>2</v>
      </c>
      <c r="BW19" s="46">
        <v>4</v>
      </c>
      <c r="BY19" s="46">
        <v>2</v>
      </c>
      <c r="CA19" s="46">
        <v>1</v>
      </c>
      <c r="CC19" s="46">
        <v>2</v>
      </c>
      <c r="CE19" s="46">
        <v>2</v>
      </c>
      <c r="CG19" s="46">
        <v>2</v>
      </c>
      <c r="CI19" s="47"/>
    </row>
    <row r="20" spans="2:87" s="46" customFormat="1" ht="12.75" x14ac:dyDescent="0.25">
      <c r="B20" s="46" t="s">
        <v>50</v>
      </c>
      <c r="C20" s="47" t="s">
        <v>9</v>
      </c>
      <c r="E20" s="46" t="s">
        <v>4</v>
      </c>
      <c r="G20" s="46" t="s">
        <v>4</v>
      </c>
      <c r="I20" s="46" t="s">
        <v>4</v>
      </c>
      <c r="K20" s="46" t="s">
        <v>4</v>
      </c>
      <c r="M20" s="46" t="s">
        <v>4</v>
      </c>
      <c r="O20" s="46" t="s">
        <v>4</v>
      </c>
      <c r="Q20" s="46" t="s">
        <v>4</v>
      </c>
      <c r="S20" s="46" t="s">
        <v>4</v>
      </c>
      <c r="U20" s="46" t="s">
        <v>4</v>
      </c>
      <c r="W20" s="46" t="s">
        <v>4</v>
      </c>
      <c r="Y20" s="46" t="s">
        <v>4</v>
      </c>
      <c r="AA20" s="46" t="s">
        <v>4</v>
      </c>
      <c r="AC20" s="46" t="s">
        <v>4</v>
      </c>
      <c r="AE20" s="46" t="s">
        <v>4</v>
      </c>
      <c r="AG20" s="46" t="s">
        <v>4</v>
      </c>
      <c r="AI20" s="46" t="s">
        <v>4</v>
      </c>
      <c r="AK20" s="46" t="s">
        <v>4</v>
      </c>
      <c r="AM20" s="46" t="s">
        <v>4</v>
      </c>
      <c r="AO20" s="46" t="s">
        <v>4</v>
      </c>
      <c r="AQ20" s="46" t="s">
        <v>4</v>
      </c>
      <c r="AS20" s="46" t="s">
        <v>4</v>
      </c>
      <c r="AU20" s="46" t="s">
        <v>4</v>
      </c>
      <c r="AW20" s="46" t="s">
        <v>4</v>
      </c>
      <c r="AY20" s="46" t="s">
        <v>4</v>
      </c>
      <c r="BA20" s="46" t="s">
        <v>4</v>
      </c>
      <c r="BC20" s="46" t="s">
        <v>4</v>
      </c>
      <c r="BE20" s="46" t="s">
        <v>4</v>
      </c>
      <c r="BG20" s="46" t="s">
        <v>4</v>
      </c>
      <c r="BI20" s="46" t="s">
        <v>4</v>
      </c>
      <c r="BK20" s="46" t="s">
        <v>4</v>
      </c>
      <c r="BM20" s="46" t="s">
        <v>4</v>
      </c>
      <c r="BO20" s="46">
        <v>1</v>
      </c>
      <c r="BQ20" s="46">
        <v>1</v>
      </c>
      <c r="BS20" s="46">
        <v>1</v>
      </c>
      <c r="BU20" s="46">
        <v>1</v>
      </c>
      <c r="BW20" s="46">
        <v>1</v>
      </c>
      <c r="BY20" s="46">
        <v>1</v>
      </c>
      <c r="CA20" s="46">
        <v>1</v>
      </c>
      <c r="CC20" s="46">
        <v>1</v>
      </c>
      <c r="CE20" s="46">
        <v>1</v>
      </c>
      <c r="CG20" s="46">
        <v>1</v>
      </c>
      <c r="CI20" s="47" t="s">
        <v>51</v>
      </c>
    </row>
    <row r="21" spans="2:87" s="46" customFormat="1" ht="12.75" x14ac:dyDescent="0.25">
      <c r="B21" s="46" t="s">
        <v>53</v>
      </c>
      <c r="C21" s="47" t="s">
        <v>3</v>
      </c>
      <c r="E21" s="46" t="s">
        <v>4</v>
      </c>
      <c r="G21" s="46" t="s">
        <v>4</v>
      </c>
      <c r="I21" s="46" t="s">
        <v>4</v>
      </c>
      <c r="K21" s="46" t="s">
        <v>4</v>
      </c>
      <c r="M21" s="46" t="s">
        <v>361</v>
      </c>
      <c r="O21" s="46" t="s">
        <v>6</v>
      </c>
      <c r="Q21" s="46" t="s">
        <v>6</v>
      </c>
      <c r="S21" s="46" t="s">
        <v>6</v>
      </c>
      <c r="U21" s="46" t="s">
        <v>4</v>
      </c>
      <c r="W21" s="46" t="s">
        <v>4</v>
      </c>
      <c r="Y21" s="46" t="s">
        <v>4</v>
      </c>
      <c r="AA21" s="46" t="s">
        <v>361</v>
      </c>
      <c r="AC21" s="46" t="s">
        <v>361</v>
      </c>
      <c r="AE21" s="46" t="s">
        <v>361</v>
      </c>
      <c r="AG21" s="46" t="s">
        <v>361</v>
      </c>
      <c r="AI21" s="46" t="s">
        <v>361</v>
      </c>
      <c r="AK21" s="46" t="s">
        <v>361</v>
      </c>
      <c r="AM21" s="46" t="s">
        <v>361</v>
      </c>
      <c r="AO21" s="46" t="s">
        <v>361</v>
      </c>
      <c r="AQ21" s="46" t="s">
        <v>361</v>
      </c>
      <c r="AS21" s="46" t="s">
        <v>361</v>
      </c>
      <c r="AU21" s="46" t="s">
        <v>361</v>
      </c>
      <c r="AW21" s="46" t="s">
        <v>4</v>
      </c>
      <c r="AY21" s="46" t="s">
        <v>361</v>
      </c>
      <c r="BA21" s="46" t="s">
        <v>361</v>
      </c>
      <c r="BC21" s="46" t="s">
        <v>361</v>
      </c>
      <c r="BE21" s="46" t="s">
        <v>361</v>
      </c>
      <c r="BG21" s="46" t="s">
        <v>361</v>
      </c>
      <c r="BI21" s="46" t="s">
        <v>361</v>
      </c>
      <c r="BK21" s="46" t="s">
        <v>361</v>
      </c>
      <c r="BM21" s="46" t="s">
        <v>361</v>
      </c>
      <c r="BO21" s="46">
        <v>5</v>
      </c>
      <c r="BQ21" s="46">
        <v>5</v>
      </c>
      <c r="BS21" s="46">
        <v>2</v>
      </c>
      <c r="BU21" s="46">
        <v>2</v>
      </c>
      <c r="BW21" s="46">
        <v>1</v>
      </c>
      <c r="BY21" s="46">
        <v>3</v>
      </c>
      <c r="CA21" s="46">
        <v>4</v>
      </c>
      <c r="CC21" s="46">
        <v>4</v>
      </c>
      <c r="CE21" s="46">
        <v>4</v>
      </c>
      <c r="CG21" s="46">
        <v>4</v>
      </c>
      <c r="CI21" s="47"/>
    </row>
    <row r="22" spans="2:87" s="46" customFormat="1" ht="12.75" x14ac:dyDescent="0.25">
      <c r="B22" s="46" t="s">
        <v>55</v>
      </c>
      <c r="C22" s="47" t="s">
        <v>9</v>
      </c>
      <c r="E22" s="46" t="s">
        <v>4</v>
      </c>
      <c r="G22" s="46" t="s">
        <v>4</v>
      </c>
      <c r="I22" s="46" t="s">
        <v>361</v>
      </c>
      <c r="K22" s="46" t="s">
        <v>4</v>
      </c>
      <c r="M22" s="46" t="s">
        <v>4</v>
      </c>
      <c r="O22" s="46" t="s">
        <v>361</v>
      </c>
      <c r="Q22" s="46" t="s">
        <v>361</v>
      </c>
      <c r="S22" s="46" t="s">
        <v>4</v>
      </c>
      <c r="U22" s="46" t="s">
        <v>4</v>
      </c>
      <c r="W22" s="46" t="s">
        <v>4</v>
      </c>
      <c r="Y22" s="46" t="s">
        <v>4</v>
      </c>
      <c r="AA22" s="46" t="s">
        <v>10</v>
      </c>
      <c r="AC22" s="46" t="s">
        <v>10</v>
      </c>
      <c r="AE22" s="46" t="s">
        <v>361</v>
      </c>
      <c r="AG22" s="46" t="s">
        <v>361</v>
      </c>
      <c r="AI22" s="46" t="s">
        <v>4</v>
      </c>
      <c r="AK22" s="46" t="s">
        <v>5</v>
      </c>
      <c r="AM22" s="46" t="s">
        <v>5</v>
      </c>
      <c r="AO22" s="46" t="s">
        <v>5</v>
      </c>
      <c r="AQ22" s="46" t="s">
        <v>5</v>
      </c>
      <c r="AS22" s="46" t="s">
        <v>5</v>
      </c>
      <c r="AU22" s="46" t="s">
        <v>5</v>
      </c>
      <c r="AW22" s="46" t="s">
        <v>6</v>
      </c>
      <c r="AY22" s="46" t="s">
        <v>4</v>
      </c>
      <c r="BA22" s="46" t="s">
        <v>361</v>
      </c>
      <c r="BC22" s="46" t="s">
        <v>5</v>
      </c>
      <c r="BE22" s="46" t="s">
        <v>4</v>
      </c>
      <c r="BG22" s="46" t="s">
        <v>361</v>
      </c>
      <c r="BI22" s="46" t="s">
        <v>361</v>
      </c>
      <c r="BK22" s="46" t="s">
        <v>5</v>
      </c>
      <c r="BM22" s="46" t="s">
        <v>5</v>
      </c>
      <c r="BO22" s="46">
        <v>2</v>
      </c>
      <c r="BQ22" s="46">
        <v>2</v>
      </c>
      <c r="BS22" s="46">
        <v>2</v>
      </c>
      <c r="BU22" s="46">
        <v>2</v>
      </c>
      <c r="BW22" s="46">
        <v>2</v>
      </c>
      <c r="BY22" s="46">
        <v>3</v>
      </c>
      <c r="CA22" s="46">
        <v>2</v>
      </c>
      <c r="CC22" s="46">
        <v>3</v>
      </c>
      <c r="CE22" s="46">
        <v>3</v>
      </c>
      <c r="CG22" s="46">
        <v>3</v>
      </c>
      <c r="CI22" s="47"/>
    </row>
    <row r="23" spans="2:87" s="46" customFormat="1" ht="12.75" x14ac:dyDescent="0.25">
      <c r="B23" s="46" t="s">
        <v>57</v>
      </c>
      <c r="C23" s="47" t="s">
        <v>32</v>
      </c>
      <c r="E23" s="46" t="s">
        <v>361</v>
      </c>
      <c r="G23" s="46" t="s">
        <v>361</v>
      </c>
      <c r="I23" s="46" t="s">
        <v>361</v>
      </c>
      <c r="K23" s="46" t="s">
        <v>361</v>
      </c>
      <c r="M23" s="46" t="s">
        <v>361</v>
      </c>
      <c r="O23" s="46" t="s">
        <v>361</v>
      </c>
      <c r="Q23" s="46" t="s">
        <v>361</v>
      </c>
      <c r="S23" s="46" t="s">
        <v>361</v>
      </c>
      <c r="U23" s="46" t="s">
        <v>361</v>
      </c>
      <c r="W23" s="46" t="s">
        <v>361</v>
      </c>
      <c r="Y23" s="46" t="s">
        <v>361</v>
      </c>
      <c r="AA23" s="46" t="s">
        <v>361</v>
      </c>
      <c r="AC23" s="46" t="s">
        <v>361</v>
      </c>
      <c r="AE23" s="46" t="s">
        <v>361</v>
      </c>
      <c r="AG23" s="46" t="s">
        <v>361</v>
      </c>
      <c r="AI23" s="46" t="s">
        <v>361</v>
      </c>
      <c r="AK23" s="46" t="s">
        <v>361</v>
      </c>
      <c r="AM23" s="46" t="s">
        <v>361</v>
      </c>
      <c r="AO23" s="46" t="s">
        <v>361</v>
      </c>
      <c r="AQ23" s="46" t="s">
        <v>361</v>
      </c>
      <c r="AS23" s="46" t="s">
        <v>361</v>
      </c>
      <c r="AU23" s="46" t="s">
        <v>361</v>
      </c>
      <c r="AW23" s="46" t="s">
        <v>361</v>
      </c>
      <c r="AY23" s="46" t="s">
        <v>361</v>
      </c>
      <c r="BA23" s="46" t="s">
        <v>361</v>
      </c>
      <c r="BC23" s="46" t="s">
        <v>361</v>
      </c>
      <c r="BE23" s="46" t="s">
        <v>361</v>
      </c>
      <c r="BG23" s="46" t="s">
        <v>361</v>
      </c>
      <c r="BI23" s="46" t="s">
        <v>361</v>
      </c>
      <c r="BK23" s="46" t="s">
        <v>361</v>
      </c>
      <c r="BM23" s="46" t="s">
        <v>361</v>
      </c>
      <c r="BO23" s="46">
        <v>3</v>
      </c>
      <c r="BQ23" s="46">
        <v>3</v>
      </c>
      <c r="BS23" s="46">
        <v>3</v>
      </c>
      <c r="BU23" s="46">
        <v>3</v>
      </c>
      <c r="BW23" s="46">
        <v>3</v>
      </c>
      <c r="BY23" s="46">
        <v>3</v>
      </c>
      <c r="CA23" s="46">
        <v>3</v>
      </c>
      <c r="CC23" s="46">
        <v>3</v>
      </c>
      <c r="CE23" s="46">
        <v>3</v>
      </c>
      <c r="CG23" s="46">
        <v>3</v>
      </c>
      <c r="CI23" s="47"/>
    </row>
    <row r="24" spans="2:87" s="46" customFormat="1" ht="12.75" x14ac:dyDescent="0.25">
      <c r="B24" s="46" t="s">
        <v>59</v>
      </c>
      <c r="C24" s="47" t="s">
        <v>41</v>
      </c>
      <c r="E24" s="46" t="s">
        <v>4</v>
      </c>
      <c r="G24" s="46" t="s">
        <v>4</v>
      </c>
      <c r="I24" s="46" t="s">
        <v>4</v>
      </c>
      <c r="K24" s="46" t="s">
        <v>361</v>
      </c>
      <c r="M24" s="46" t="s">
        <v>361</v>
      </c>
      <c r="O24" s="46" t="s">
        <v>4</v>
      </c>
      <c r="Q24" s="46" t="s">
        <v>4</v>
      </c>
      <c r="S24" s="46" t="s">
        <v>4</v>
      </c>
      <c r="U24" s="46" t="s">
        <v>4</v>
      </c>
      <c r="W24" s="46" t="s">
        <v>4</v>
      </c>
      <c r="Y24" s="46" t="s">
        <v>4</v>
      </c>
      <c r="AA24" s="46" t="s">
        <v>361</v>
      </c>
      <c r="AC24" s="46" t="s">
        <v>361</v>
      </c>
      <c r="AE24" s="46" t="s">
        <v>4</v>
      </c>
      <c r="AG24" s="46" t="s">
        <v>4</v>
      </c>
      <c r="AI24" s="46" t="s">
        <v>4</v>
      </c>
      <c r="AK24" s="46" t="s">
        <v>361</v>
      </c>
      <c r="AM24" s="46" t="s">
        <v>361</v>
      </c>
      <c r="AO24" s="46" t="s">
        <v>361</v>
      </c>
      <c r="AQ24" s="46" t="s">
        <v>361</v>
      </c>
      <c r="AS24" s="46" t="s">
        <v>361</v>
      </c>
      <c r="AU24" s="46" t="s">
        <v>361</v>
      </c>
      <c r="AW24" s="46" t="s">
        <v>361</v>
      </c>
      <c r="AY24" s="46" t="s">
        <v>361</v>
      </c>
      <c r="BA24" s="46" t="s">
        <v>10</v>
      </c>
      <c r="BC24" s="46" t="s">
        <v>361</v>
      </c>
      <c r="BE24" s="46" t="s">
        <v>361</v>
      </c>
      <c r="BG24" s="46" t="s">
        <v>361</v>
      </c>
      <c r="BI24" s="46" t="s">
        <v>361</v>
      </c>
      <c r="BK24" s="46" t="s">
        <v>361</v>
      </c>
      <c r="BM24" s="46" t="s">
        <v>361</v>
      </c>
      <c r="BO24" s="46">
        <v>3</v>
      </c>
      <c r="BQ24" s="46">
        <v>3</v>
      </c>
      <c r="BS24" s="46">
        <v>3</v>
      </c>
      <c r="BU24" s="46">
        <v>3</v>
      </c>
      <c r="BW24" s="46">
        <v>3</v>
      </c>
      <c r="BY24" s="46">
        <v>3</v>
      </c>
      <c r="CA24" s="46">
        <v>3</v>
      </c>
      <c r="CC24" s="46">
        <v>3</v>
      </c>
      <c r="CE24" s="46">
        <v>3</v>
      </c>
      <c r="CG24" s="46">
        <v>3</v>
      </c>
      <c r="CI24" s="47"/>
    </row>
    <row r="25" spans="2:87" s="46" customFormat="1" ht="12.75" x14ac:dyDescent="0.25">
      <c r="B25" s="46" t="s">
        <v>61</v>
      </c>
      <c r="C25" s="47" t="s">
        <v>41</v>
      </c>
      <c r="E25" s="46" t="s">
        <v>4</v>
      </c>
      <c r="G25" s="46" t="s">
        <v>4</v>
      </c>
      <c r="I25" s="46" t="s">
        <v>361</v>
      </c>
      <c r="K25" s="46" t="s">
        <v>4</v>
      </c>
      <c r="M25" s="46" t="s">
        <v>361</v>
      </c>
      <c r="O25" s="46" t="s">
        <v>361</v>
      </c>
      <c r="Q25" s="46" t="s">
        <v>361</v>
      </c>
      <c r="S25" s="46" t="s">
        <v>361</v>
      </c>
      <c r="U25" s="46" t="s">
        <v>361</v>
      </c>
      <c r="W25" s="46" t="s">
        <v>361</v>
      </c>
      <c r="Y25" s="46" t="s">
        <v>361</v>
      </c>
      <c r="AA25" s="46" t="s">
        <v>361</v>
      </c>
      <c r="AC25" s="46" t="s">
        <v>361</v>
      </c>
      <c r="AE25" s="46" t="s">
        <v>361</v>
      </c>
      <c r="AG25" s="46" t="s">
        <v>361</v>
      </c>
      <c r="AI25" s="46" t="s">
        <v>361</v>
      </c>
      <c r="AK25" s="46" t="s">
        <v>361</v>
      </c>
      <c r="AM25" s="46" t="s">
        <v>361</v>
      </c>
      <c r="AO25" s="46" t="s">
        <v>361</v>
      </c>
      <c r="AQ25" s="46" t="s">
        <v>361</v>
      </c>
      <c r="AS25" s="46" t="s">
        <v>361</v>
      </c>
      <c r="AU25" s="46" t="s">
        <v>361</v>
      </c>
      <c r="AW25" s="46" t="s">
        <v>6</v>
      </c>
      <c r="AY25" s="46" t="s">
        <v>361</v>
      </c>
      <c r="BA25" s="46" t="s">
        <v>6</v>
      </c>
      <c r="BC25" s="46" t="s">
        <v>361</v>
      </c>
      <c r="BE25" s="46" t="s">
        <v>6</v>
      </c>
      <c r="BG25" s="46" t="s">
        <v>361</v>
      </c>
      <c r="BI25" s="46" t="s">
        <v>6</v>
      </c>
      <c r="BK25" s="46" t="s">
        <v>6</v>
      </c>
      <c r="BM25" s="46" t="s">
        <v>5</v>
      </c>
      <c r="BO25" s="46">
        <v>3</v>
      </c>
      <c r="BQ25" s="46">
        <v>2</v>
      </c>
      <c r="BS25" s="46">
        <v>3</v>
      </c>
      <c r="BU25" s="46">
        <v>4</v>
      </c>
      <c r="BW25" s="46">
        <v>1</v>
      </c>
      <c r="BY25" s="46">
        <v>2</v>
      </c>
      <c r="CA25" s="46">
        <v>3</v>
      </c>
      <c r="CC25" s="46">
        <v>3</v>
      </c>
      <c r="CE25" s="46">
        <v>4</v>
      </c>
      <c r="CG25" s="46">
        <v>3</v>
      </c>
      <c r="CI25" s="47"/>
    </row>
    <row r="26" spans="2:87" s="46" customFormat="1" ht="12.75" x14ac:dyDescent="0.25">
      <c r="B26" s="46" t="s">
        <v>63</v>
      </c>
      <c r="C26" s="47" t="s">
        <v>32</v>
      </c>
      <c r="E26" s="46" t="s">
        <v>4</v>
      </c>
      <c r="G26" s="46" t="s">
        <v>4</v>
      </c>
      <c r="I26" s="46" t="s">
        <v>4</v>
      </c>
      <c r="K26" s="46" t="s">
        <v>4</v>
      </c>
      <c r="M26" s="46" t="s">
        <v>4</v>
      </c>
      <c r="O26" s="46" t="s">
        <v>4</v>
      </c>
      <c r="Q26" s="46" t="s">
        <v>361</v>
      </c>
      <c r="S26" s="46" t="s">
        <v>361</v>
      </c>
      <c r="U26" s="46" t="s">
        <v>4</v>
      </c>
      <c r="W26" s="46" t="s">
        <v>4</v>
      </c>
      <c r="Y26" s="46" t="s">
        <v>4</v>
      </c>
      <c r="AA26" s="46" t="s">
        <v>4</v>
      </c>
      <c r="AC26" s="46" t="s">
        <v>4</v>
      </c>
      <c r="AE26" s="46" t="s">
        <v>361</v>
      </c>
      <c r="AG26" s="46" t="s">
        <v>361</v>
      </c>
      <c r="AI26" s="46" t="s">
        <v>4</v>
      </c>
      <c r="AK26" s="46" t="s">
        <v>4</v>
      </c>
      <c r="AM26" s="46" t="s">
        <v>361</v>
      </c>
      <c r="AO26" s="46" t="s">
        <v>361</v>
      </c>
      <c r="AQ26" s="46" t="s">
        <v>361</v>
      </c>
      <c r="AS26" s="46" t="s">
        <v>361</v>
      </c>
      <c r="AU26" s="46" t="s">
        <v>4</v>
      </c>
      <c r="AW26" s="46" t="s">
        <v>4</v>
      </c>
      <c r="AY26" s="46" t="s">
        <v>4</v>
      </c>
      <c r="BA26" s="46" t="s">
        <v>4</v>
      </c>
      <c r="BC26" s="46" t="s">
        <v>4</v>
      </c>
      <c r="BE26" s="46" t="s">
        <v>10</v>
      </c>
      <c r="BG26" s="46" t="s">
        <v>10</v>
      </c>
      <c r="BI26" s="46" t="s">
        <v>10</v>
      </c>
      <c r="BK26" s="46" t="s">
        <v>10</v>
      </c>
      <c r="BM26" s="46" t="s">
        <v>10</v>
      </c>
      <c r="BO26" s="46">
        <v>1</v>
      </c>
      <c r="BQ26" s="46">
        <v>1</v>
      </c>
      <c r="BS26" s="46">
        <v>1</v>
      </c>
      <c r="BU26" s="46">
        <v>4</v>
      </c>
      <c r="BW26" s="46">
        <v>1</v>
      </c>
      <c r="BY26" s="46">
        <v>2</v>
      </c>
      <c r="CA26" s="46">
        <v>3</v>
      </c>
      <c r="CC26" s="46">
        <v>3</v>
      </c>
      <c r="CE26" s="46">
        <v>3</v>
      </c>
      <c r="CG26" s="46">
        <v>3</v>
      </c>
      <c r="CI26" s="47"/>
    </row>
    <row r="27" spans="2:87" s="46" customFormat="1" ht="12.75" x14ac:dyDescent="0.25">
      <c r="B27" s="46" t="s">
        <v>65</v>
      </c>
      <c r="C27" s="47" t="s">
        <v>41</v>
      </c>
      <c r="E27" s="46" t="s">
        <v>361</v>
      </c>
      <c r="G27" s="46" t="s">
        <v>361</v>
      </c>
      <c r="I27" s="46" t="s">
        <v>361</v>
      </c>
      <c r="K27" s="46" t="s">
        <v>361</v>
      </c>
      <c r="M27" s="46" t="s">
        <v>6</v>
      </c>
      <c r="O27" s="46" t="s">
        <v>6</v>
      </c>
      <c r="Q27" s="46" t="s">
        <v>6</v>
      </c>
      <c r="S27" s="46" t="s">
        <v>6</v>
      </c>
      <c r="U27" s="46" t="s">
        <v>6</v>
      </c>
      <c r="W27" s="46" t="s">
        <v>6</v>
      </c>
      <c r="Y27" s="46" t="s">
        <v>6</v>
      </c>
      <c r="AA27" s="46" t="s">
        <v>361</v>
      </c>
      <c r="AC27" s="46" t="s">
        <v>361</v>
      </c>
      <c r="AE27" s="46" t="s">
        <v>361</v>
      </c>
      <c r="AG27" s="46" t="s">
        <v>361</v>
      </c>
      <c r="AI27" s="46" t="s">
        <v>361</v>
      </c>
      <c r="AK27" s="46" t="s">
        <v>361</v>
      </c>
      <c r="AM27" s="46" t="s">
        <v>361</v>
      </c>
      <c r="AO27" s="46" t="s">
        <v>361</v>
      </c>
      <c r="AQ27" s="46" t="s">
        <v>361</v>
      </c>
      <c r="AS27" s="46" t="s">
        <v>361</v>
      </c>
      <c r="AU27" s="46" t="s">
        <v>361</v>
      </c>
      <c r="AW27" s="46" t="s">
        <v>361</v>
      </c>
      <c r="AY27" s="46" t="s">
        <v>361</v>
      </c>
      <c r="BA27" s="46" t="s">
        <v>361</v>
      </c>
      <c r="BC27" s="46" t="s">
        <v>361</v>
      </c>
      <c r="BE27" s="46" t="s">
        <v>361</v>
      </c>
      <c r="BG27" s="46" t="s">
        <v>361</v>
      </c>
      <c r="BI27" s="46" t="s">
        <v>361</v>
      </c>
      <c r="BK27" s="46" t="s">
        <v>361</v>
      </c>
      <c r="BM27" s="46" t="s">
        <v>361</v>
      </c>
      <c r="BO27" s="46">
        <v>3</v>
      </c>
      <c r="BQ27" s="46">
        <v>3</v>
      </c>
      <c r="BS27" s="46">
        <v>3</v>
      </c>
      <c r="BU27" s="46">
        <v>3</v>
      </c>
      <c r="BW27" s="46">
        <v>3</v>
      </c>
      <c r="BY27" s="46">
        <v>3</v>
      </c>
      <c r="CA27" s="46">
        <v>3</v>
      </c>
      <c r="CC27" s="46">
        <v>3</v>
      </c>
      <c r="CE27" s="46">
        <v>3</v>
      </c>
      <c r="CG27" s="46">
        <v>3</v>
      </c>
      <c r="CI27" s="47"/>
    </row>
    <row r="28" spans="2:87" s="46" customFormat="1" ht="12.75" x14ac:dyDescent="0.25">
      <c r="B28" s="46" t="s">
        <v>67</v>
      </c>
      <c r="C28" s="47" t="s">
        <v>3</v>
      </c>
      <c r="E28" s="46" t="s">
        <v>4</v>
      </c>
      <c r="G28" s="46" t="s">
        <v>4</v>
      </c>
      <c r="I28" s="46" t="s">
        <v>4</v>
      </c>
      <c r="K28" s="46" t="s">
        <v>361</v>
      </c>
      <c r="M28" s="46" t="s">
        <v>4</v>
      </c>
      <c r="O28" s="46" t="s">
        <v>4</v>
      </c>
      <c r="Q28" s="46" t="s">
        <v>4</v>
      </c>
      <c r="S28" s="46" t="s">
        <v>4</v>
      </c>
      <c r="U28" s="46" t="s">
        <v>4</v>
      </c>
      <c r="W28" s="46" t="s">
        <v>4</v>
      </c>
      <c r="Y28" s="46" t="s">
        <v>4</v>
      </c>
      <c r="AA28" s="46" t="s">
        <v>4</v>
      </c>
      <c r="AC28" s="46" t="s">
        <v>4</v>
      </c>
      <c r="AE28" s="46" t="s">
        <v>361</v>
      </c>
      <c r="AG28" s="46" t="s">
        <v>361</v>
      </c>
      <c r="AI28" s="46" t="s">
        <v>4</v>
      </c>
      <c r="AK28" s="46" t="s">
        <v>361</v>
      </c>
      <c r="AM28" s="46" t="s">
        <v>361</v>
      </c>
      <c r="AO28" s="46" t="s">
        <v>361</v>
      </c>
      <c r="AQ28" s="46" t="s">
        <v>361</v>
      </c>
      <c r="AS28" s="46" t="s">
        <v>361</v>
      </c>
      <c r="AU28" s="46" t="s">
        <v>361</v>
      </c>
      <c r="AW28" s="46" t="s">
        <v>361</v>
      </c>
      <c r="AY28" s="46" t="s">
        <v>361</v>
      </c>
      <c r="BA28" s="46" t="s">
        <v>361</v>
      </c>
      <c r="BC28" s="46" t="s">
        <v>361</v>
      </c>
      <c r="BE28" s="46" t="s">
        <v>4</v>
      </c>
      <c r="BG28" s="46" t="s">
        <v>361</v>
      </c>
      <c r="BI28" s="46" t="s">
        <v>361</v>
      </c>
      <c r="BK28" s="46" t="s">
        <v>361</v>
      </c>
      <c r="BM28" s="46" t="s">
        <v>361</v>
      </c>
      <c r="BO28" s="46">
        <v>3</v>
      </c>
      <c r="BQ28" s="46">
        <v>3</v>
      </c>
      <c r="BS28" s="46">
        <v>3</v>
      </c>
      <c r="BU28" s="46">
        <v>3</v>
      </c>
      <c r="BW28" s="46">
        <v>3</v>
      </c>
      <c r="BY28" s="46">
        <v>3</v>
      </c>
      <c r="CA28" s="46">
        <v>3</v>
      </c>
      <c r="CC28" s="46">
        <v>3</v>
      </c>
      <c r="CE28" s="46">
        <v>3</v>
      </c>
      <c r="CG28" s="46">
        <v>3</v>
      </c>
      <c r="CI28" s="47"/>
    </row>
    <row r="29" spans="2:87" s="46" customFormat="1" ht="12.75" x14ac:dyDescent="0.25">
      <c r="B29" s="46" t="s">
        <v>69</v>
      </c>
      <c r="C29" s="47" t="s">
        <v>9</v>
      </c>
      <c r="E29" s="46" t="s">
        <v>4</v>
      </c>
      <c r="G29" s="46" t="s">
        <v>4</v>
      </c>
      <c r="I29" s="46" t="s">
        <v>4</v>
      </c>
      <c r="K29" s="46" t="s">
        <v>4</v>
      </c>
      <c r="M29" s="46" t="s">
        <v>4</v>
      </c>
      <c r="O29" s="46" t="s">
        <v>361</v>
      </c>
      <c r="Q29" s="46" t="s">
        <v>361</v>
      </c>
      <c r="S29" s="46" t="s">
        <v>361</v>
      </c>
      <c r="U29" s="46" t="s">
        <v>361</v>
      </c>
      <c r="W29" s="46" t="s">
        <v>361</v>
      </c>
      <c r="Y29" s="46" t="s">
        <v>4</v>
      </c>
      <c r="AA29" s="46" t="s">
        <v>361</v>
      </c>
      <c r="AC29" s="46" t="s">
        <v>361</v>
      </c>
      <c r="AE29" s="46" t="s">
        <v>361</v>
      </c>
      <c r="AG29" s="46" t="s">
        <v>361</v>
      </c>
      <c r="AI29" s="46" t="s">
        <v>4</v>
      </c>
      <c r="AK29" s="46" t="s">
        <v>361</v>
      </c>
      <c r="AM29" s="46" t="s">
        <v>361</v>
      </c>
      <c r="AO29" s="46" t="s">
        <v>361</v>
      </c>
      <c r="AQ29" s="46" t="s">
        <v>361</v>
      </c>
      <c r="AS29" s="46" t="s">
        <v>361</v>
      </c>
      <c r="AU29" s="46" t="s">
        <v>361</v>
      </c>
      <c r="AW29" s="46" t="s">
        <v>361</v>
      </c>
      <c r="AY29" s="46" t="s">
        <v>361</v>
      </c>
      <c r="BA29" s="46" t="s">
        <v>361</v>
      </c>
      <c r="BC29" s="46" t="s">
        <v>361</v>
      </c>
      <c r="BE29" s="46" t="s">
        <v>361</v>
      </c>
      <c r="BG29" s="46" t="s">
        <v>361</v>
      </c>
      <c r="BI29" s="46" t="s">
        <v>361</v>
      </c>
      <c r="BK29" s="46" t="s">
        <v>361</v>
      </c>
      <c r="BM29" s="46" t="s">
        <v>361</v>
      </c>
      <c r="BO29" s="46">
        <v>4</v>
      </c>
      <c r="BQ29" s="46">
        <v>3</v>
      </c>
      <c r="BS29" s="46">
        <v>2</v>
      </c>
      <c r="BU29" s="46">
        <v>3</v>
      </c>
      <c r="BW29" s="46">
        <v>1</v>
      </c>
      <c r="BY29" s="46">
        <v>1</v>
      </c>
      <c r="CA29" s="46">
        <v>1</v>
      </c>
      <c r="CC29" s="46">
        <v>2</v>
      </c>
      <c r="CE29" s="46">
        <v>3</v>
      </c>
      <c r="CG29" s="46">
        <v>3</v>
      </c>
      <c r="CI29" s="47"/>
    </row>
    <row r="30" spans="2:87" s="46" customFormat="1" ht="12.75" x14ac:dyDescent="0.25">
      <c r="B30" s="46" t="s">
        <v>71</v>
      </c>
      <c r="C30" s="47" t="s">
        <v>41</v>
      </c>
      <c r="E30" s="46" t="s">
        <v>5</v>
      </c>
      <c r="G30" s="46" t="s">
        <v>361</v>
      </c>
      <c r="I30" s="46" t="s">
        <v>4</v>
      </c>
      <c r="K30" s="46" t="s">
        <v>4</v>
      </c>
      <c r="M30" s="46" t="s">
        <v>4</v>
      </c>
      <c r="O30" s="46" t="s">
        <v>361</v>
      </c>
      <c r="Q30" s="46" t="s">
        <v>361</v>
      </c>
      <c r="S30" s="46" t="s">
        <v>361</v>
      </c>
      <c r="U30" s="46" t="s">
        <v>361</v>
      </c>
      <c r="W30" s="46" t="s">
        <v>361</v>
      </c>
      <c r="Y30" s="46" t="s">
        <v>361</v>
      </c>
      <c r="AA30" s="46" t="s">
        <v>4</v>
      </c>
      <c r="AC30" s="46" t="s">
        <v>4</v>
      </c>
      <c r="AE30" s="46" t="s">
        <v>361</v>
      </c>
      <c r="AG30" s="46" t="s">
        <v>5</v>
      </c>
      <c r="AI30" s="46" t="s">
        <v>4</v>
      </c>
      <c r="AK30" s="46" t="s">
        <v>361</v>
      </c>
      <c r="AM30" s="46" t="s">
        <v>361</v>
      </c>
      <c r="AO30" s="46" t="s">
        <v>361</v>
      </c>
      <c r="AQ30" s="46" t="s">
        <v>361</v>
      </c>
      <c r="AS30" s="46" t="s">
        <v>361</v>
      </c>
      <c r="AU30" s="46" t="s">
        <v>361</v>
      </c>
      <c r="AW30" s="46" t="s">
        <v>361</v>
      </c>
      <c r="AY30" s="46" t="s">
        <v>4</v>
      </c>
      <c r="BA30" s="46" t="s">
        <v>361</v>
      </c>
      <c r="BC30" s="46" t="s">
        <v>5</v>
      </c>
      <c r="BE30" s="46" t="s">
        <v>361</v>
      </c>
      <c r="BG30" s="46" t="s">
        <v>361</v>
      </c>
      <c r="BI30" s="46" t="s">
        <v>361</v>
      </c>
      <c r="BK30" s="46" t="s">
        <v>361</v>
      </c>
      <c r="BM30" s="46" t="s">
        <v>361</v>
      </c>
      <c r="BO30" s="46">
        <v>1</v>
      </c>
      <c r="BQ30" s="46">
        <v>1</v>
      </c>
      <c r="BS30" s="46">
        <v>1</v>
      </c>
      <c r="BU30" s="46">
        <v>1</v>
      </c>
      <c r="BW30" s="46">
        <v>1</v>
      </c>
      <c r="BY30" s="46">
        <v>1</v>
      </c>
      <c r="CA30" s="46">
        <v>1</v>
      </c>
      <c r="CC30" s="46">
        <v>1</v>
      </c>
      <c r="CE30" s="46">
        <v>3</v>
      </c>
      <c r="CG30" s="46">
        <v>3</v>
      </c>
      <c r="CI30" s="47"/>
    </row>
    <row r="31" spans="2:87" s="46" customFormat="1" ht="12.75" x14ac:dyDescent="0.25">
      <c r="B31" s="46" t="s">
        <v>73</v>
      </c>
      <c r="C31" s="47" t="s">
        <v>9</v>
      </c>
      <c r="E31" s="46" t="s">
        <v>4</v>
      </c>
      <c r="G31" s="46" t="s">
        <v>4</v>
      </c>
      <c r="I31" s="46" t="s">
        <v>361</v>
      </c>
      <c r="K31" s="46" t="s">
        <v>5</v>
      </c>
      <c r="M31" s="46" t="s">
        <v>361</v>
      </c>
      <c r="O31" s="46" t="s">
        <v>4</v>
      </c>
      <c r="Q31" s="46" t="s">
        <v>4</v>
      </c>
      <c r="S31" s="46" t="s">
        <v>4</v>
      </c>
      <c r="U31" s="46" t="s">
        <v>4</v>
      </c>
      <c r="W31" s="46" t="s">
        <v>4</v>
      </c>
      <c r="Y31" s="46" t="s">
        <v>4</v>
      </c>
      <c r="AA31" s="46" t="s">
        <v>361</v>
      </c>
      <c r="AC31" s="46" t="s">
        <v>6</v>
      </c>
      <c r="AE31" s="46" t="s">
        <v>361</v>
      </c>
      <c r="AG31" s="46" t="s">
        <v>361</v>
      </c>
      <c r="AI31" s="46" t="s">
        <v>361</v>
      </c>
      <c r="AK31" s="46" t="s">
        <v>361</v>
      </c>
      <c r="AM31" s="46" t="s">
        <v>361</v>
      </c>
      <c r="AO31" s="46" t="s">
        <v>361</v>
      </c>
      <c r="AQ31" s="46" t="s">
        <v>361</v>
      </c>
      <c r="AS31" s="46" t="s">
        <v>361</v>
      </c>
      <c r="AU31" s="46" t="s">
        <v>361</v>
      </c>
      <c r="AW31" s="46" t="s">
        <v>4</v>
      </c>
      <c r="AY31" s="46" t="s">
        <v>361</v>
      </c>
      <c r="BA31" s="46" t="s">
        <v>361</v>
      </c>
      <c r="BC31" s="46" t="s">
        <v>10</v>
      </c>
      <c r="BE31" s="46" t="s">
        <v>10</v>
      </c>
      <c r="BG31" s="46" t="s">
        <v>10</v>
      </c>
      <c r="BI31" s="46" t="s">
        <v>361</v>
      </c>
      <c r="BK31" s="46" t="s">
        <v>361</v>
      </c>
      <c r="BM31" s="46" t="s">
        <v>361</v>
      </c>
      <c r="BO31" s="46">
        <v>1</v>
      </c>
      <c r="BQ31" s="46">
        <v>1</v>
      </c>
      <c r="BS31" s="46">
        <v>1</v>
      </c>
      <c r="BU31" s="46">
        <v>1</v>
      </c>
      <c r="BW31" s="46">
        <v>1</v>
      </c>
      <c r="BY31" s="46">
        <v>1</v>
      </c>
      <c r="CA31" s="46">
        <v>1</v>
      </c>
      <c r="CC31" s="46">
        <v>1</v>
      </c>
      <c r="CE31" s="46">
        <v>1</v>
      </c>
      <c r="CG31" s="46">
        <v>1</v>
      </c>
      <c r="CI31" s="47"/>
    </row>
    <row r="32" spans="2:87" s="46" customFormat="1" ht="12.75" x14ac:dyDescent="0.25">
      <c r="B32" s="46" t="s">
        <v>75</v>
      </c>
      <c r="C32" s="47" t="s">
        <v>41</v>
      </c>
      <c r="E32" s="46" t="s">
        <v>4</v>
      </c>
      <c r="G32" s="46" t="s">
        <v>361</v>
      </c>
      <c r="I32" s="46" t="s">
        <v>361</v>
      </c>
      <c r="K32" s="46" t="s">
        <v>4</v>
      </c>
      <c r="M32" s="46" t="s">
        <v>361</v>
      </c>
      <c r="O32" s="46" t="s">
        <v>361</v>
      </c>
      <c r="Q32" s="46" t="s">
        <v>361</v>
      </c>
      <c r="S32" s="46" t="s">
        <v>361</v>
      </c>
      <c r="U32" s="46" t="s">
        <v>361</v>
      </c>
      <c r="W32" s="46" t="s">
        <v>361</v>
      </c>
      <c r="Y32" s="46" t="s">
        <v>4</v>
      </c>
      <c r="AA32" s="46" t="s">
        <v>361</v>
      </c>
      <c r="AC32" s="46" t="s">
        <v>361</v>
      </c>
      <c r="AE32" s="46" t="s">
        <v>361</v>
      </c>
      <c r="AG32" s="46" t="s">
        <v>361</v>
      </c>
      <c r="AI32" s="46" t="s">
        <v>361</v>
      </c>
      <c r="AK32" s="46" t="s">
        <v>361</v>
      </c>
      <c r="AM32" s="46" t="s">
        <v>361</v>
      </c>
      <c r="AO32" s="46" t="s">
        <v>361</v>
      </c>
      <c r="AQ32" s="46" t="s">
        <v>361</v>
      </c>
      <c r="AS32" s="46" t="s">
        <v>361</v>
      </c>
      <c r="AU32" s="46" t="s">
        <v>361</v>
      </c>
      <c r="AW32" s="46" t="s">
        <v>361</v>
      </c>
      <c r="AY32" s="46" t="s">
        <v>4</v>
      </c>
      <c r="BA32" s="46" t="s">
        <v>361</v>
      </c>
      <c r="BC32" s="46" t="s">
        <v>361</v>
      </c>
      <c r="BE32" s="46" t="s">
        <v>361</v>
      </c>
      <c r="BG32" s="46" t="s">
        <v>361</v>
      </c>
      <c r="BI32" s="46" t="s">
        <v>361</v>
      </c>
      <c r="BK32" s="46" t="s">
        <v>361</v>
      </c>
      <c r="BM32" s="46" t="s">
        <v>361</v>
      </c>
      <c r="BO32" s="46">
        <v>1</v>
      </c>
      <c r="BQ32" s="46">
        <v>1</v>
      </c>
      <c r="BS32" s="46">
        <v>1</v>
      </c>
      <c r="BU32" s="46">
        <v>1</v>
      </c>
      <c r="BW32" s="46">
        <v>1</v>
      </c>
      <c r="BY32" s="46">
        <v>1</v>
      </c>
      <c r="CA32" s="46">
        <v>1</v>
      </c>
      <c r="CC32" s="46">
        <v>1</v>
      </c>
      <c r="CE32" s="46">
        <v>1</v>
      </c>
      <c r="CG32" s="46">
        <v>1</v>
      </c>
      <c r="CI32" s="47"/>
    </row>
    <row r="33" spans="2:87" s="46" customFormat="1" ht="12.75" x14ac:dyDescent="0.25">
      <c r="B33" s="46" t="s">
        <v>77</v>
      </c>
      <c r="C33" s="47" t="s">
        <v>9</v>
      </c>
      <c r="E33" s="46" t="s">
        <v>4</v>
      </c>
      <c r="G33" s="46" t="s">
        <v>361</v>
      </c>
      <c r="I33" s="46" t="s">
        <v>4</v>
      </c>
      <c r="K33" s="46" t="s">
        <v>4</v>
      </c>
      <c r="M33" s="46" t="s">
        <v>361</v>
      </c>
      <c r="O33" s="46" t="s">
        <v>4</v>
      </c>
      <c r="Q33" s="46" t="s">
        <v>4</v>
      </c>
      <c r="S33" s="46" t="s">
        <v>4</v>
      </c>
      <c r="U33" s="46" t="s">
        <v>4</v>
      </c>
      <c r="W33" s="46" t="s">
        <v>4</v>
      </c>
      <c r="Y33" s="46" t="s">
        <v>4</v>
      </c>
      <c r="AA33" s="46" t="s">
        <v>361</v>
      </c>
      <c r="AC33" s="46" t="s">
        <v>361</v>
      </c>
      <c r="AE33" s="46" t="s">
        <v>361</v>
      </c>
      <c r="AG33" s="46" t="s">
        <v>361</v>
      </c>
      <c r="AI33" s="46" t="s">
        <v>4</v>
      </c>
      <c r="AK33" s="46" t="s">
        <v>361</v>
      </c>
      <c r="AM33" s="46" t="s">
        <v>361</v>
      </c>
      <c r="AO33" s="46" t="s">
        <v>361</v>
      </c>
      <c r="AQ33" s="46" t="s">
        <v>361</v>
      </c>
      <c r="AS33" s="46" t="s">
        <v>361</v>
      </c>
      <c r="AU33" s="46" t="s">
        <v>361</v>
      </c>
      <c r="AW33" s="46" t="s">
        <v>361</v>
      </c>
      <c r="AY33" s="46" t="s">
        <v>4</v>
      </c>
      <c r="BA33" s="46" t="s">
        <v>361</v>
      </c>
      <c r="BC33" s="46" t="s">
        <v>361</v>
      </c>
      <c r="BE33" s="46" t="s">
        <v>361</v>
      </c>
      <c r="BG33" s="46" t="s">
        <v>4</v>
      </c>
      <c r="BI33" s="46" t="s">
        <v>361</v>
      </c>
      <c r="BK33" s="46" t="s">
        <v>361</v>
      </c>
      <c r="BM33" s="46" t="s">
        <v>361</v>
      </c>
      <c r="BO33" s="46">
        <v>2</v>
      </c>
      <c r="BQ33" s="46">
        <v>2</v>
      </c>
      <c r="BS33" s="46">
        <v>2</v>
      </c>
      <c r="BU33" s="46">
        <v>2</v>
      </c>
      <c r="BW33" s="46">
        <v>2</v>
      </c>
      <c r="BY33" s="46">
        <v>2</v>
      </c>
      <c r="CA33" s="46">
        <v>2</v>
      </c>
      <c r="CC33" s="46">
        <v>2</v>
      </c>
      <c r="CE33" s="46">
        <v>2</v>
      </c>
      <c r="CG33" s="46">
        <v>2</v>
      </c>
      <c r="CI33" s="47"/>
    </row>
    <row r="34" spans="2:87" s="46" customFormat="1" ht="12.75" x14ac:dyDescent="0.25">
      <c r="B34" s="46" t="s">
        <v>79</v>
      </c>
      <c r="C34" s="47" t="s">
        <v>3</v>
      </c>
      <c r="E34" s="46" t="s">
        <v>361</v>
      </c>
      <c r="G34" s="46" t="s">
        <v>361</v>
      </c>
      <c r="I34" s="46" t="s">
        <v>361</v>
      </c>
      <c r="K34" s="46" t="s">
        <v>361</v>
      </c>
      <c r="M34" s="46" t="s">
        <v>361</v>
      </c>
      <c r="O34" s="46" t="s">
        <v>361</v>
      </c>
      <c r="Q34" s="46" t="s">
        <v>361</v>
      </c>
      <c r="S34" s="46" t="s">
        <v>361</v>
      </c>
      <c r="U34" s="46" t="s">
        <v>361</v>
      </c>
      <c r="W34" s="46" t="s">
        <v>4</v>
      </c>
      <c r="Y34" s="46" t="s">
        <v>4</v>
      </c>
      <c r="AA34" s="46" t="s">
        <v>361</v>
      </c>
      <c r="AC34" s="46" t="s">
        <v>361</v>
      </c>
      <c r="AE34" s="46" t="s">
        <v>361</v>
      </c>
      <c r="AG34" s="46" t="s">
        <v>361</v>
      </c>
      <c r="AI34" s="46" t="s">
        <v>4</v>
      </c>
      <c r="AK34" s="46" t="s">
        <v>361</v>
      </c>
      <c r="AM34" s="46" t="s">
        <v>361</v>
      </c>
      <c r="AO34" s="46" t="s">
        <v>361</v>
      </c>
      <c r="AQ34" s="46" t="s">
        <v>361</v>
      </c>
      <c r="AS34" s="46" t="s">
        <v>361</v>
      </c>
      <c r="AU34" s="46" t="s">
        <v>361</v>
      </c>
      <c r="AW34" s="46" t="s">
        <v>361</v>
      </c>
      <c r="AY34" s="46" t="s">
        <v>361</v>
      </c>
      <c r="BA34" s="46" t="s">
        <v>361</v>
      </c>
      <c r="BC34" s="46" t="s">
        <v>361</v>
      </c>
      <c r="BE34" s="46" t="s">
        <v>361</v>
      </c>
      <c r="BG34" s="46" t="s">
        <v>361</v>
      </c>
      <c r="BI34" s="46" t="s">
        <v>361</v>
      </c>
      <c r="BK34" s="46" t="s">
        <v>361</v>
      </c>
      <c r="BM34" s="46" t="s">
        <v>361</v>
      </c>
      <c r="BO34" s="46">
        <v>2</v>
      </c>
      <c r="BQ34" s="46">
        <v>2</v>
      </c>
      <c r="BS34" s="46">
        <v>2</v>
      </c>
      <c r="BU34" s="46">
        <v>2</v>
      </c>
      <c r="BW34" s="46">
        <v>3</v>
      </c>
      <c r="BY34" s="46">
        <v>2</v>
      </c>
      <c r="CA34" s="46">
        <v>4</v>
      </c>
      <c r="CC34" s="46">
        <v>4</v>
      </c>
      <c r="CE34" s="46">
        <v>4</v>
      </c>
      <c r="CG34" s="46">
        <v>4</v>
      </c>
      <c r="CI34" s="47"/>
    </row>
    <row r="35" spans="2:87" s="46" customFormat="1" ht="12.75" x14ac:dyDescent="0.25">
      <c r="B35" s="46" t="s">
        <v>81</v>
      </c>
      <c r="C35" s="47" t="s">
        <v>9</v>
      </c>
      <c r="E35" s="46" t="s">
        <v>4</v>
      </c>
      <c r="G35" s="46" t="s">
        <v>4</v>
      </c>
      <c r="I35" s="46" t="s">
        <v>4</v>
      </c>
      <c r="K35" s="46" t="s">
        <v>361</v>
      </c>
      <c r="M35" s="46" t="s">
        <v>4</v>
      </c>
      <c r="O35" s="46" t="s">
        <v>361</v>
      </c>
      <c r="Q35" s="46" t="s">
        <v>361</v>
      </c>
      <c r="S35" s="46" t="s">
        <v>361</v>
      </c>
      <c r="U35" s="46" t="s">
        <v>361</v>
      </c>
      <c r="W35" s="46" t="s">
        <v>361</v>
      </c>
      <c r="Y35" s="46" t="s">
        <v>4</v>
      </c>
      <c r="AA35" s="46" t="s">
        <v>361</v>
      </c>
      <c r="AC35" s="46" t="s">
        <v>361</v>
      </c>
      <c r="AE35" s="46" t="s">
        <v>361</v>
      </c>
      <c r="AG35" s="46" t="s">
        <v>361</v>
      </c>
      <c r="AI35" s="46" t="s">
        <v>4</v>
      </c>
      <c r="AK35" s="46" t="s">
        <v>361</v>
      </c>
      <c r="AM35" s="46" t="s">
        <v>361</v>
      </c>
      <c r="AO35" s="46" t="s">
        <v>361</v>
      </c>
      <c r="AQ35" s="46" t="s">
        <v>361</v>
      </c>
      <c r="AS35" s="46" t="s">
        <v>361</v>
      </c>
      <c r="AU35" s="46" t="s">
        <v>361</v>
      </c>
      <c r="AW35" s="46" t="s">
        <v>6</v>
      </c>
      <c r="AY35" s="46" t="s">
        <v>4</v>
      </c>
      <c r="BA35" s="46" t="s">
        <v>361</v>
      </c>
      <c r="BC35" s="46" t="s">
        <v>361</v>
      </c>
      <c r="BE35" s="46" t="s">
        <v>361</v>
      </c>
      <c r="BG35" s="46" t="s">
        <v>361</v>
      </c>
      <c r="BI35" s="46" t="s">
        <v>361</v>
      </c>
      <c r="BK35" s="46" t="s">
        <v>361</v>
      </c>
      <c r="BM35" s="46" t="s">
        <v>361</v>
      </c>
      <c r="BO35" s="46">
        <v>3</v>
      </c>
      <c r="BQ35" s="46">
        <v>3</v>
      </c>
      <c r="BS35" s="46">
        <v>3</v>
      </c>
      <c r="BU35" s="46">
        <v>3</v>
      </c>
      <c r="BW35" s="46">
        <v>3</v>
      </c>
      <c r="BY35" s="46">
        <v>3</v>
      </c>
      <c r="CA35" s="46">
        <v>3</v>
      </c>
      <c r="CC35" s="46">
        <v>3</v>
      </c>
      <c r="CE35" s="46">
        <v>3</v>
      </c>
      <c r="CG35" s="46">
        <v>3</v>
      </c>
      <c r="CI35" s="47"/>
    </row>
    <row r="36" spans="2:87" s="46" customFormat="1" ht="12.75" x14ac:dyDescent="0.25">
      <c r="B36" s="46" t="s">
        <v>83</v>
      </c>
      <c r="C36" s="47" t="s">
        <v>9</v>
      </c>
      <c r="E36" s="46" t="s">
        <v>4</v>
      </c>
      <c r="G36" s="46" t="s">
        <v>4</v>
      </c>
      <c r="I36" s="46" t="s">
        <v>4</v>
      </c>
      <c r="K36" s="46" t="s">
        <v>4</v>
      </c>
      <c r="M36" s="46" t="s">
        <v>4</v>
      </c>
      <c r="O36" s="46" t="s">
        <v>4</v>
      </c>
      <c r="Q36" s="46" t="s">
        <v>4</v>
      </c>
      <c r="S36" s="46" t="s">
        <v>4</v>
      </c>
      <c r="U36" s="46" t="s">
        <v>4</v>
      </c>
      <c r="W36" s="46" t="s">
        <v>4</v>
      </c>
      <c r="Y36" s="46" t="s">
        <v>4</v>
      </c>
      <c r="AA36" s="46" t="s">
        <v>6</v>
      </c>
      <c r="AC36" s="46" t="s">
        <v>6</v>
      </c>
      <c r="AE36" s="46" t="s">
        <v>10</v>
      </c>
      <c r="AG36" s="46" t="s">
        <v>10</v>
      </c>
      <c r="AI36" s="46" t="s">
        <v>5</v>
      </c>
      <c r="AK36" s="46" t="s">
        <v>10</v>
      </c>
      <c r="AM36" s="46" t="s">
        <v>5</v>
      </c>
      <c r="AO36" s="46" t="s">
        <v>10</v>
      </c>
      <c r="AQ36" s="46" t="s">
        <v>10</v>
      </c>
      <c r="AS36" s="46" t="s">
        <v>6</v>
      </c>
      <c r="AU36" s="46" t="s">
        <v>5</v>
      </c>
      <c r="AW36" s="46" t="s">
        <v>10</v>
      </c>
      <c r="AY36" s="46" t="s">
        <v>5</v>
      </c>
      <c r="BA36" s="46" t="s">
        <v>10</v>
      </c>
      <c r="BC36" s="46" t="s">
        <v>6</v>
      </c>
      <c r="BE36" s="46" t="s">
        <v>6</v>
      </c>
      <c r="BG36" s="46" t="s">
        <v>10</v>
      </c>
      <c r="BI36" s="46" t="s">
        <v>10</v>
      </c>
      <c r="BK36" s="46" t="s">
        <v>10</v>
      </c>
      <c r="BM36" s="46" t="s">
        <v>10</v>
      </c>
      <c r="BO36" s="46">
        <v>4</v>
      </c>
      <c r="BQ36" s="46">
        <v>4</v>
      </c>
      <c r="BS36" s="46">
        <v>4</v>
      </c>
      <c r="BU36" s="46">
        <v>4</v>
      </c>
      <c r="BW36" s="46">
        <v>4</v>
      </c>
      <c r="BY36" s="46">
        <v>5</v>
      </c>
      <c r="CA36" s="46">
        <v>4</v>
      </c>
      <c r="CC36" s="46">
        <v>4</v>
      </c>
      <c r="CE36" s="46">
        <v>4</v>
      </c>
      <c r="CG36" s="46">
        <v>4</v>
      </c>
      <c r="CI36" s="47"/>
    </row>
    <row r="37" spans="2:87" s="46" customFormat="1" ht="12.75" x14ac:dyDescent="0.25">
      <c r="B37" s="46" t="s">
        <v>85</v>
      </c>
      <c r="C37" s="47" t="s">
        <v>41</v>
      </c>
      <c r="E37" s="46" t="s">
        <v>361</v>
      </c>
      <c r="G37" s="46" t="s">
        <v>361</v>
      </c>
      <c r="I37" s="46" t="s">
        <v>361</v>
      </c>
      <c r="K37" s="46" t="s">
        <v>361</v>
      </c>
      <c r="M37" s="46" t="s">
        <v>361</v>
      </c>
      <c r="O37" s="46" t="s">
        <v>6</v>
      </c>
      <c r="Q37" s="46" t="s">
        <v>6</v>
      </c>
      <c r="S37" s="46" t="s">
        <v>6</v>
      </c>
      <c r="U37" s="46" t="s">
        <v>6</v>
      </c>
      <c r="W37" s="46" t="s">
        <v>6</v>
      </c>
      <c r="Y37" s="46" t="s">
        <v>4</v>
      </c>
      <c r="AA37" s="46" t="s">
        <v>6</v>
      </c>
      <c r="AC37" s="46" t="s">
        <v>6</v>
      </c>
      <c r="AE37" s="46" t="s">
        <v>4</v>
      </c>
      <c r="AG37" s="46" t="s">
        <v>361</v>
      </c>
      <c r="AI37" s="46" t="s">
        <v>361</v>
      </c>
      <c r="AK37" s="46" t="s">
        <v>6</v>
      </c>
      <c r="AM37" s="46" t="s">
        <v>361</v>
      </c>
      <c r="AO37" s="46" t="s">
        <v>6</v>
      </c>
      <c r="AQ37" s="46" t="s">
        <v>361</v>
      </c>
      <c r="AS37" s="46" t="s">
        <v>361</v>
      </c>
      <c r="AU37" s="46" t="s">
        <v>361</v>
      </c>
      <c r="AW37" s="46" t="s">
        <v>361</v>
      </c>
      <c r="AY37" s="46" t="s">
        <v>4</v>
      </c>
      <c r="BA37" s="46" t="s">
        <v>361</v>
      </c>
      <c r="BC37" s="46" t="s">
        <v>6</v>
      </c>
      <c r="BE37" s="46" t="s">
        <v>361</v>
      </c>
      <c r="BG37" s="46" t="s">
        <v>6</v>
      </c>
      <c r="BI37" s="46" t="s">
        <v>361</v>
      </c>
      <c r="BK37" s="46" t="s">
        <v>361</v>
      </c>
      <c r="BM37" s="46" t="s">
        <v>361</v>
      </c>
      <c r="BO37" s="46">
        <v>4</v>
      </c>
      <c r="BQ37" s="46">
        <v>2</v>
      </c>
      <c r="BS37" s="46">
        <v>2</v>
      </c>
      <c r="BU37" s="46">
        <v>4</v>
      </c>
      <c r="BW37" s="46">
        <v>1</v>
      </c>
      <c r="BY37" s="46">
        <v>3</v>
      </c>
      <c r="CA37" s="46">
        <v>3</v>
      </c>
      <c r="CC37" s="46">
        <v>3</v>
      </c>
      <c r="CE37" s="46">
        <v>3</v>
      </c>
      <c r="CG37" s="46">
        <v>3</v>
      </c>
      <c r="CI37" s="47"/>
    </row>
    <row r="38" spans="2:87" s="46" customFormat="1" ht="12.75" x14ac:dyDescent="0.25">
      <c r="B38" s="46" t="s">
        <v>87</v>
      </c>
      <c r="C38" s="47" t="s">
        <v>41</v>
      </c>
      <c r="E38" s="46" t="s">
        <v>361</v>
      </c>
      <c r="G38" s="46" t="s">
        <v>4</v>
      </c>
      <c r="I38" s="46" t="s">
        <v>4</v>
      </c>
      <c r="K38" s="46" t="s">
        <v>361</v>
      </c>
      <c r="M38" s="46" t="s">
        <v>4</v>
      </c>
      <c r="O38" s="46" t="s">
        <v>361</v>
      </c>
      <c r="Q38" s="46" t="s">
        <v>361</v>
      </c>
      <c r="S38" s="46" t="s">
        <v>361</v>
      </c>
      <c r="U38" s="46" t="s">
        <v>361</v>
      </c>
      <c r="W38" s="46" t="s">
        <v>361</v>
      </c>
      <c r="Y38" s="46" t="s">
        <v>4</v>
      </c>
      <c r="AA38" s="46" t="s">
        <v>361</v>
      </c>
      <c r="AC38" s="46" t="s">
        <v>361</v>
      </c>
      <c r="AE38" s="46" t="s">
        <v>361</v>
      </c>
      <c r="AG38" s="46" t="s">
        <v>361</v>
      </c>
      <c r="AI38" s="46" t="s">
        <v>361</v>
      </c>
      <c r="AK38" s="46" t="s">
        <v>361</v>
      </c>
      <c r="AM38" s="46" t="s">
        <v>361</v>
      </c>
      <c r="AO38" s="46" t="s">
        <v>361</v>
      </c>
      <c r="AQ38" s="46" t="s">
        <v>361</v>
      </c>
      <c r="AS38" s="46" t="s">
        <v>361</v>
      </c>
      <c r="AU38" s="46" t="s">
        <v>361</v>
      </c>
      <c r="AW38" s="46" t="s">
        <v>361</v>
      </c>
      <c r="AY38" s="46" t="s">
        <v>361</v>
      </c>
      <c r="BA38" s="46" t="s">
        <v>361</v>
      </c>
      <c r="BC38" s="46" t="s">
        <v>361</v>
      </c>
      <c r="BE38" s="46" t="s">
        <v>361</v>
      </c>
      <c r="BG38" s="46" t="s">
        <v>361</v>
      </c>
      <c r="BI38" s="46" t="s">
        <v>361</v>
      </c>
      <c r="BK38" s="46" t="s">
        <v>361</v>
      </c>
      <c r="BM38" s="46" t="s">
        <v>361</v>
      </c>
      <c r="BO38" s="46">
        <v>2</v>
      </c>
      <c r="BQ38" s="46">
        <v>2</v>
      </c>
      <c r="BS38" s="46">
        <v>2</v>
      </c>
      <c r="BU38" s="46">
        <v>3</v>
      </c>
      <c r="BW38" s="46">
        <v>1</v>
      </c>
      <c r="BY38" s="46">
        <v>3</v>
      </c>
      <c r="CA38" s="46">
        <v>2</v>
      </c>
      <c r="CC38" s="46">
        <v>2</v>
      </c>
      <c r="CE38" s="46">
        <v>3</v>
      </c>
      <c r="CG38" s="46">
        <v>3</v>
      </c>
      <c r="CI38" s="47"/>
    </row>
    <row r="39" spans="2:87" s="46" customFormat="1" ht="12.75" x14ac:dyDescent="0.25">
      <c r="B39" s="46" t="s">
        <v>88</v>
      </c>
      <c r="C39" s="47" t="s">
        <v>89</v>
      </c>
      <c r="E39" s="46" t="s">
        <v>361</v>
      </c>
      <c r="G39" s="46" t="s">
        <v>4</v>
      </c>
      <c r="I39" s="46" t="s">
        <v>6</v>
      </c>
      <c r="K39" s="46" t="s">
        <v>5</v>
      </c>
      <c r="M39" s="46" t="s">
        <v>4</v>
      </c>
      <c r="O39" s="46" t="s">
        <v>4</v>
      </c>
      <c r="Q39" s="46" t="s">
        <v>4</v>
      </c>
      <c r="S39" s="46" t="s">
        <v>4</v>
      </c>
      <c r="U39" s="46" t="s">
        <v>4</v>
      </c>
      <c r="W39" s="46" t="s">
        <v>4</v>
      </c>
      <c r="Y39" s="46" t="s">
        <v>4</v>
      </c>
      <c r="AA39" s="46" t="s">
        <v>361</v>
      </c>
      <c r="AC39" s="46" t="s">
        <v>361</v>
      </c>
      <c r="AE39" s="46" t="s">
        <v>361</v>
      </c>
      <c r="AG39" s="46" t="s">
        <v>361</v>
      </c>
      <c r="AI39" s="46" t="s">
        <v>4</v>
      </c>
      <c r="AK39" s="46" t="s">
        <v>361</v>
      </c>
      <c r="AM39" s="46" t="s">
        <v>361</v>
      </c>
      <c r="AO39" s="46" t="s">
        <v>361</v>
      </c>
      <c r="AQ39" s="46" t="s">
        <v>361</v>
      </c>
      <c r="AS39" s="46" t="s">
        <v>361</v>
      </c>
      <c r="AU39" s="46" t="s">
        <v>361</v>
      </c>
      <c r="AW39" s="46" t="s">
        <v>361</v>
      </c>
      <c r="AY39" s="46" t="s">
        <v>4</v>
      </c>
      <c r="BA39" s="46" t="s">
        <v>361</v>
      </c>
      <c r="BC39" s="46" t="s">
        <v>361</v>
      </c>
      <c r="BE39" s="46" t="s">
        <v>6</v>
      </c>
      <c r="BG39" s="46" t="s">
        <v>361</v>
      </c>
      <c r="BI39" s="46" t="s">
        <v>5</v>
      </c>
      <c r="BK39" s="46" t="s">
        <v>361</v>
      </c>
      <c r="BM39" s="46" t="s">
        <v>361</v>
      </c>
      <c r="BO39" s="46">
        <v>2</v>
      </c>
      <c r="BQ39" s="46">
        <v>2</v>
      </c>
      <c r="BS39" s="46">
        <v>4</v>
      </c>
      <c r="BU39" s="46">
        <v>2</v>
      </c>
      <c r="BW39" s="46">
        <v>3</v>
      </c>
      <c r="BY39" s="46">
        <v>1</v>
      </c>
      <c r="CA39" s="46">
        <v>1</v>
      </c>
      <c r="CC39" s="46">
        <v>1</v>
      </c>
      <c r="CE39" s="46">
        <v>2</v>
      </c>
      <c r="CG39" s="46">
        <v>2</v>
      </c>
      <c r="CI39" s="47" t="s">
        <v>90</v>
      </c>
    </row>
    <row r="40" spans="2:87" s="46" customFormat="1" ht="12.75" x14ac:dyDescent="0.25">
      <c r="B40" s="46" t="s">
        <v>92</v>
      </c>
      <c r="C40" s="47" t="s">
        <v>3</v>
      </c>
      <c r="E40" s="46" t="s">
        <v>4</v>
      </c>
      <c r="G40" s="46" t="s">
        <v>4</v>
      </c>
      <c r="I40" s="46" t="s">
        <v>4</v>
      </c>
      <c r="K40" s="46" t="s">
        <v>361</v>
      </c>
      <c r="M40" s="46" t="s">
        <v>4</v>
      </c>
      <c r="O40" s="46" t="s">
        <v>361</v>
      </c>
      <c r="Q40" s="46" t="s">
        <v>361</v>
      </c>
      <c r="S40" s="46" t="s">
        <v>361</v>
      </c>
      <c r="U40" s="46" t="s">
        <v>361</v>
      </c>
      <c r="W40" s="46" t="s">
        <v>361</v>
      </c>
      <c r="Y40" s="46" t="s">
        <v>4</v>
      </c>
      <c r="AA40" s="46" t="s">
        <v>361</v>
      </c>
      <c r="AC40" s="46" t="s">
        <v>4</v>
      </c>
      <c r="AE40" s="46" t="s">
        <v>4</v>
      </c>
      <c r="AG40" s="46" t="s">
        <v>361</v>
      </c>
      <c r="AI40" s="46" t="s">
        <v>4</v>
      </c>
      <c r="AK40" s="46" t="s">
        <v>361</v>
      </c>
      <c r="AM40" s="46" t="s">
        <v>361</v>
      </c>
      <c r="AO40" s="46" t="s">
        <v>361</v>
      </c>
      <c r="AQ40" s="46" t="s">
        <v>361</v>
      </c>
      <c r="AS40" s="46" t="s">
        <v>361</v>
      </c>
      <c r="AU40" s="46" t="s">
        <v>4</v>
      </c>
      <c r="AW40" s="46" t="s">
        <v>4</v>
      </c>
      <c r="AY40" s="46" t="s">
        <v>4</v>
      </c>
      <c r="BA40" s="46" t="s">
        <v>361</v>
      </c>
      <c r="BC40" s="46" t="s">
        <v>361</v>
      </c>
      <c r="BE40" s="46" t="s">
        <v>4</v>
      </c>
      <c r="BG40" s="46" t="s">
        <v>361</v>
      </c>
      <c r="BI40" s="46" t="s">
        <v>361</v>
      </c>
      <c r="BK40" s="46" t="s">
        <v>361</v>
      </c>
      <c r="BM40" s="46" t="s">
        <v>361</v>
      </c>
      <c r="BO40" s="46">
        <v>3</v>
      </c>
      <c r="BQ40" s="46">
        <v>2</v>
      </c>
      <c r="BS40" s="46">
        <v>2</v>
      </c>
      <c r="BU40" s="46">
        <v>2</v>
      </c>
      <c r="BW40" s="46">
        <v>2</v>
      </c>
      <c r="BY40" s="46">
        <v>3</v>
      </c>
      <c r="CA40" s="46">
        <v>3</v>
      </c>
      <c r="CC40" s="46">
        <v>3</v>
      </c>
      <c r="CE40" s="46">
        <v>2</v>
      </c>
      <c r="CG40" s="46">
        <v>3</v>
      </c>
      <c r="CI40" s="47"/>
    </row>
    <row r="41" spans="2:87" s="46" customFormat="1" ht="12.75" x14ac:dyDescent="0.25">
      <c r="B41" s="46" t="s">
        <v>94</v>
      </c>
      <c r="C41" s="47" t="s">
        <v>41</v>
      </c>
      <c r="E41" s="46" t="s">
        <v>4</v>
      </c>
      <c r="G41" s="46" t="s">
        <v>4</v>
      </c>
      <c r="I41" s="46" t="s">
        <v>4</v>
      </c>
      <c r="K41" s="46" t="s">
        <v>4</v>
      </c>
      <c r="M41" s="46" t="s">
        <v>4</v>
      </c>
      <c r="O41" s="46" t="s">
        <v>4</v>
      </c>
      <c r="Q41" s="46" t="s">
        <v>361</v>
      </c>
      <c r="S41" s="46" t="s">
        <v>361</v>
      </c>
      <c r="U41" s="46" t="s">
        <v>4</v>
      </c>
      <c r="W41" s="46" t="s">
        <v>4</v>
      </c>
      <c r="Y41" s="46" t="s">
        <v>4</v>
      </c>
      <c r="AA41" s="46" t="s">
        <v>361</v>
      </c>
      <c r="AC41" s="46" t="s">
        <v>361</v>
      </c>
      <c r="AE41" s="46" t="s">
        <v>361</v>
      </c>
      <c r="AG41" s="46" t="s">
        <v>361</v>
      </c>
      <c r="AI41" s="46" t="s">
        <v>4</v>
      </c>
      <c r="AK41" s="46" t="s">
        <v>361</v>
      </c>
      <c r="AM41" s="46" t="s">
        <v>361</v>
      </c>
      <c r="AO41" s="46" t="s">
        <v>361</v>
      </c>
      <c r="AQ41" s="46" t="s">
        <v>6</v>
      </c>
      <c r="AS41" s="46" t="s">
        <v>361</v>
      </c>
      <c r="AU41" s="46" t="s">
        <v>6</v>
      </c>
      <c r="AW41" s="46" t="s">
        <v>361</v>
      </c>
      <c r="AY41" s="46" t="s">
        <v>4</v>
      </c>
      <c r="BA41" s="46" t="s">
        <v>361</v>
      </c>
      <c r="BC41" s="46" t="s">
        <v>5</v>
      </c>
      <c r="BE41" s="46" t="s">
        <v>361</v>
      </c>
      <c r="BG41" s="46" t="s">
        <v>5</v>
      </c>
      <c r="BI41" s="46" t="s">
        <v>361</v>
      </c>
      <c r="BK41" s="46" t="s">
        <v>361</v>
      </c>
      <c r="BM41" s="46" t="s">
        <v>361</v>
      </c>
      <c r="BO41" s="46">
        <v>1</v>
      </c>
      <c r="BQ41" s="46">
        <v>1</v>
      </c>
      <c r="BS41" s="46">
        <v>4</v>
      </c>
      <c r="BU41" s="46">
        <v>2</v>
      </c>
      <c r="BW41" s="46">
        <v>4</v>
      </c>
      <c r="BY41" s="46">
        <v>1</v>
      </c>
      <c r="CA41" s="46">
        <v>4</v>
      </c>
      <c r="CC41" s="46">
        <v>5</v>
      </c>
      <c r="CE41" s="46">
        <v>5</v>
      </c>
      <c r="CG41" s="46">
        <v>3</v>
      </c>
      <c r="CI41" s="47" t="s">
        <v>95</v>
      </c>
    </row>
    <row r="42" spans="2:87" s="46" customFormat="1" ht="12.75" x14ac:dyDescent="0.25">
      <c r="B42" s="46" t="s">
        <v>97</v>
      </c>
      <c r="C42" s="47" t="s">
        <v>9</v>
      </c>
      <c r="E42" s="46" t="s">
        <v>4</v>
      </c>
      <c r="G42" s="46" t="s">
        <v>6</v>
      </c>
      <c r="I42" s="46" t="s">
        <v>6</v>
      </c>
      <c r="K42" s="46" t="s">
        <v>6</v>
      </c>
      <c r="M42" s="46" t="s">
        <v>6</v>
      </c>
      <c r="O42" s="46" t="s">
        <v>6</v>
      </c>
      <c r="Q42" s="46" t="s">
        <v>6</v>
      </c>
      <c r="S42" s="46" t="s">
        <v>6</v>
      </c>
      <c r="U42" s="46" t="s">
        <v>6</v>
      </c>
      <c r="W42" s="46" t="s">
        <v>4</v>
      </c>
      <c r="Y42" s="46" t="s">
        <v>4</v>
      </c>
      <c r="AA42" s="46" t="s">
        <v>6</v>
      </c>
      <c r="AC42" s="46" t="s">
        <v>4</v>
      </c>
      <c r="AE42" s="46" t="s">
        <v>6</v>
      </c>
      <c r="AG42" s="46" t="s">
        <v>6</v>
      </c>
      <c r="AI42" s="46" t="s">
        <v>6</v>
      </c>
      <c r="AK42" s="46" t="s">
        <v>6</v>
      </c>
      <c r="AM42" s="46" t="s">
        <v>6</v>
      </c>
      <c r="AO42" s="46" t="s">
        <v>6</v>
      </c>
      <c r="AQ42" s="46" t="s">
        <v>4</v>
      </c>
      <c r="AS42" s="46" t="s">
        <v>6</v>
      </c>
      <c r="AU42" s="46" t="s">
        <v>4</v>
      </c>
      <c r="AW42" s="46" t="s">
        <v>4</v>
      </c>
      <c r="AY42" s="46" t="s">
        <v>4</v>
      </c>
      <c r="BA42" s="46" t="s">
        <v>6</v>
      </c>
      <c r="BC42" s="46" t="s">
        <v>6</v>
      </c>
      <c r="BE42" s="46" t="s">
        <v>4</v>
      </c>
      <c r="BG42" s="46" t="s">
        <v>6</v>
      </c>
      <c r="BI42" s="46" t="s">
        <v>6</v>
      </c>
      <c r="BK42" s="46" t="s">
        <v>6</v>
      </c>
      <c r="BM42" s="46" t="s">
        <v>6</v>
      </c>
      <c r="BO42" s="46">
        <v>5</v>
      </c>
      <c r="BQ42" s="46">
        <v>3</v>
      </c>
      <c r="BS42" s="46">
        <v>2</v>
      </c>
      <c r="BU42" s="46">
        <v>5</v>
      </c>
      <c r="BW42" s="46">
        <v>2</v>
      </c>
      <c r="BY42" s="46">
        <v>5</v>
      </c>
      <c r="CA42" s="46">
        <v>5</v>
      </c>
      <c r="CC42" s="46">
        <v>5</v>
      </c>
      <c r="CE42" s="46">
        <v>5</v>
      </c>
      <c r="CG42" s="46">
        <v>5</v>
      </c>
      <c r="CI42" s="47"/>
    </row>
    <row r="43" spans="2:87" s="46" customFormat="1" ht="12.75" x14ac:dyDescent="0.25">
      <c r="B43" s="46" t="s">
        <v>99</v>
      </c>
      <c r="C43" s="47" t="s">
        <v>9</v>
      </c>
      <c r="E43" s="46" t="s">
        <v>4</v>
      </c>
      <c r="G43" s="46" t="s">
        <v>4</v>
      </c>
      <c r="I43" s="46" t="s">
        <v>4</v>
      </c>
      <c r="K43" s="46" t="s">
        <v>4</v>
      </c>
      <c r="M43" s="46" t="s">
        <v>4</v>
      </c>
      <c r="O43" s="46" t="s">
        <v>361</v>
      </c>
      <c r="Q43" s="46" t="s">
        <v>361</v>
      </c>
      <c r="S43" s="46" t="s">
        <v>4</v>
      </c>
      <c r="U43" s="46" t="s">
        <v>4</v>
      </c>
      <c r="W43" s="46" t="s">
        <v>4</v>
      </c>
      <c r="Y43" s="46" t="s">
        <v>4</v>
      </c>
      <c r="AA43" s="46" t="s">
        <v>4</v>
      </c>
      <c r="AC43" s="46" t="s">
        <v>4</v>
      </c>
      <c r="AE43" s="46" t="s">
        <v>10</v>
      </c>
      <c r="AG43" s="46" t="s">
        <v>10</v>
      </c>
      <c r="AI43" s="46" t="s">
        <v>4</v>
      </c>
      <c r="AK43" s="46" t="s">
        <v>361</v>
      </c>
      <c r="AM43" s="46" t="s">
        <v>361</v>
      </c>
      <c r="AO43" s="46" t="s">
        <v>361</v>
      </c>
      <c r="AQ43" s="46" t="s">
        <v>4</v>
      </c>
      <c r="AS43" s="46" t="s">
        <v>4</v>
      </c>
      <c r="AU43" s="46" t="s">
        <v>4</v>
      </c>
      <c r="AW43" s="46" t="s">
        <v>10</v>
      </c>
      <c r="AY43" s="46" t="s">
        <v>10</v>
      </c>
      <c r="BA43" s="46" t="s">
        <v>10</v>
      </c>
      <c r="BC43" s="46" t="s">
        <v>10</v>
      </c>
      <c r="BE43" s="46" t="s">
        <v>10</v>
      </c>
      <c r="BG43" s="46" t="s">
        <v>10</v>
      </c>
      <c r="BI43" s="46" t="s">
        <v>10</v>
      </c>
      <c r="BK43" s="46" t="s">
        <v>10</v>
      </c>
      <c r="BM43" s="46" t="s">
        <v>10</v>
      </c>
      <c r="BO43" s="46">
        <v>5</v>
      </c>
      <c r="BQ43" s="46">
        <v>5</v>
      </c>
      <c r="BS43" s="46">
        <v>3</v>
      </c>
      <c r="BU43" s="46">
        <v>3</v>
      </c>
      <c r="BW43" s="46">
        <v>2</v>
      </c>
      <c r="BY43" s="46">
        <v>4</v>
      </c>
      <c r="CA43" s="46">
        <v>3</v>
      </c>
      <c r="CC43" s="46">
        <v>2</v>
      </c>
      <c r="CE43" s="46">
        <v>2</v>
      </c>
      <c r="CG43" s="46">
        <v>3</v>
      </c>
      <c r="CI43" s="47" t="s">
        <v>100</v>
      </c>
    </row>
    <row r="44" spans="2:87" s="46" customFormat="1" ht="12.75" x14ac:dyDescent="0.25">
      <c r="B44" s="46" t="s">
        <v>102</v>
      </c>
      <c r="C44" s="47" t="s">
        <v>41</v>
      </c>
      <c r="E44" s="46" t="s">
        <v>6</v>
      </c>
      <c r="G44" s="46" t="s">
        <v>6</v>
      </c>
      <c r="I44" s="46" t="s">
        <v>6</v>
      </c>
      <c r="K44" s="46" t="s">
        <v>4</v>
      </c>
      <c r="M44" s="46" t="s">
        <v>6</v>
      </c>
      <c r="O44" s="46" t="s">
        <v>6</v>
      </c>
      <c r="Q44" s="46" t="s">
        <v>6</v>
      </c>
      <c r="S44" s="46" t="s">
        <v>6</v>
      </c>
      <c r="U44" s="46" t="s">
        <v>6</v>
      </c>
      <c r="W44" s="46" t="s">
        <v>6</v>
      </c>
      <c r="Y44" s="46" t="s">
        <v>6</v>
      </c>
      <c r="AA44" s="46" t="s">
        <v>6</v>
      </c>
      <c r="AC44" s="46" t="s">
        <v>6</v>
      </c>
      <c r="AE44" s="46" t="s">
        <v>6</v>
      </c>
      <c r="AG44" s="46" t="s">
        <v>6</v>
      </c>
      <c r="AI44" s="46" t="s">
        <v>6</v>
      </c>
      <c r="AK44" s="46" t="s">
        <v>6</v>
      </c>
      <c r="AM44" s="46" t="s">
        <v>6</v>
      </c>
      <c r="AO44" s="46" t="s">
        <v>6</v>
      </c>
      <c r="AQ44" s="46" t="s">
        <v>6</v>
      </c>
      <c r="AS44" s="46" t="s">
        <v>6</v>
      </c>
      <c r="AU44" s="46" t="s">
        <v>6</v>
      </c>
      <c r="AW44" s="46" t="s">
        <v>6</v>
      </c>
      <c r="AY44" s="46" t="s">
        <v>6</v>
      </c>
      <c r="BA44" s="46" t="s">
        <v>6</v>
      </c>
      <c r="BC44" s="46" t="s">
        <v>6</v>
      </c>
      <c r="BE44" s="46" t="s">
        <v>6</v>
      </c>
      <c r="BG44" s="46" t="s">
        <v>6</v>
      </c>
      <c r="BI44" s="46" t="s">
        <v>6</v>
      </c>
      <c r="BK44" s="46" t="s">
        <v>6</v>
      </c>
      <c r="BM44" s="46" t="s">
        <v>6</v>
      </c>
      <c r="BO44" s="46">
        <v>5</v>
      </c>
      <c r="BQ44" s="46">
        <v>5</v>
      </c>
      <c r="BS44" s="46">
        <v>5</v>
      </c>
      <c r="BU44" s="46">
        <v>5</v>
      </c>
      <c r="BW44" s="46">
        <v>5</v>
      </c>
      <c r="BY44" s="46">
        <v>5</v>
      </c>
      <c r="CA44" s="46">
        <v>5</v>
      </c>
      <c r="CC44" s="46">
        <v>5</v>
      </c>
      <c r="CE44" s="46">
        <v>1</v>
      </c>
      <c r="CG44" s="46">
        <v>1</v>
      </c>
      <c r="CI44" s="47" t="s">
        <v>103</v>
      </c>
    </row>
    <row r="45" spans="2:87" s="46" customFormat="1" ht="12.75" x14ac:dyDescent="0.25">
      <c r="B45" s="46" t="s">
        <v>104</v>
      </c>
      <c r="C45" s="47" t="s">
        <v>89</v>
      </c>
      <c r="E45" s="46" t="s">
        <v>361</v>
      </c>
      <c r="G45" s="46" t="s">
        <v>361</v>
      </c>
      <c r="I45" s="46" t="s">
        <v>361</v>
      </c>
      <c r="K45" s="46" t="s">
        <v>361</v>
      </c>
      <c r="M45" s="46" t="s">
        <v>361</v>
      </c>
      <c r="O45" s="46" t="s">
        <v>361</v>
      </c>
      <c r="Q45" s="46" t="s">
        <v>361</v>
      </c>
      <c r="S45" s="46" t="s">
        <v>361</v>
      </c>
      <c r="U45" s="46" t="s">
        <v>361</v>
      </c>
      <c r="W45" s="46" t="s">
        <v>361</v>
      </c>
      <c r="Y45" s="46" t="s">
        <v>4</v>
      </c>
      <c r="AA45" s="46" t="s">
        <v>361</v>
      </c>
      <c r="AC45" s="46" t="s">
        <v>361</v>
      </c>
      <c r="AE45" s="46" t="s">
        <v>361</v>
      </c>
      <c r="AG45" s="46" t="s">
        <v>361</v>
      </c>
      <c r="AI45" s="46" t="s">
        <v>361</v>
      </c>
      <c r="AK45" s="46" t="s">
        <v>361</v>
      </c>
      <c r="AM45" s="46" t="s">
        <v>361</v>
      </c>
      <c r="AO45" s="46" t="s">
        <v>361</v>
      </c>
      <c r="AQ45" s="46" t="s">
        <v>361</v>
      </c>
      <c r="AS45" s="46" t="s">
        <v>361</v>
      </c>
      <c r="AU45" s="46" t="s">
        <v>361</v>
      </c>
      <c r="AW45" s="46" t="s">
        <v>361</v>
      </c>
      <c r="AY45" s="46" t="s">
        <v>361</v>
      </c>
      <c r="BA45" s="46" t="s">
        <v>361</v>
      </c>
      <c r="BC45" s="46" t="s">
        <v>361</v>
      </c>
      <c r="BE45" s="46" t="s">
        <v>361</v>
      </c>
      <c r="BG45" s="46" t="s">
        <v>361</v>
      </c>
      <c r="BI45" s="46" t="s">
        <v>361</v>
      </c>
      <c r="BK45" s="46" t="s">
        <v>361</v>
      </c>
      <c r="BM45" s="46" t="s">
        <v>361</v>
      </c>
      <c r="BO45" s="46">
        <v>1</v>
      </c>
      <c r="BQ45" s="46">
        <v>1</v>
      </c>
      <c r="BS45" s="46">
        <v>2</v>
      </c>
      <c r="BU45" s="46">
        <v>4</v>
      </c>
      <c r="BW45" s="46">
        <v>3</v>
      </c>
      <c r="BY45" s="46">
        <v>2</v>
      </c>
      <c r="CA45" s="46">
        <v>3</v>
      </c>
      <c r="CC45" s="46">
        <v>3</v>
      </c>
      <c r="CE45" s="46">
        <v>3</v>
      </c>
      <c r="CG45" s="46">
        <v>3</v>
      </c>
      <c r="CI45" s="47"/>
    </row>
    <row r="46" spans="2:87" s="46" customFormat="1" ht="12.75" x14ac:dyDescent="0.25">
      <c r="B46" s="46" t="s">
        <v>106</v>
      </c>
      <c r="C46" s="47" t="s">
        <v>9</v>
      </c>
      <c r="E46" s="46" t="s">
        <v>4</v>
      </c>
      <c r="G46" s="46" t="s">
        <v>4</v>
      </c>
      <c r="I46" s="46" t="s">
        <v>4</v>
      </c>
      <c r="K46" s="46" t="s">
        <v>5</v>
      </c>
      <c r="M46" s="46" t="s">
        <v>361</v>
      </c>
      <c r="O46" s="46" t="s">
        <v>4</v>
      </c>
      <c r="Q46" s="46" t="s">
        <v>4</v>
      </c>
      <c r="S46" s="46" t="s">
        <v>4</v>
      </c>
      <c r="U46" s="46" t="s">
        <v>4</v>
      </c>
      <c r="W46" s="46" t="s">
        <v>4</v>
      </c>
      <c r="Y46" s="46" t="s">
        <v>4</v>
      </c>
      <c r="AA46" s="46" t="s">
        <v>361</v>
      </c>
      <c r="AC46" s="46" t="s">
        <v>361</v>
      </c>
      <c r="AE46" s="46" t="s">
        <v>361</v>
      </c>
      <c r="AG46" s="46" t="s">
        <v>361</v>
      </c>
      <c r="AI46" s="46" t="s">
        <v>361</v>
      </c>
      <c r="AK46" s="46" t="s">
        <v>361</v>
      </c>
      <c r="AM46" s="46" t="s">
        <v>361</v>
      </c>
      <c r="AO46" s="46" t="s">
        <v>361</v>
      </c>
      <c r="AQ46" s="46" t="s">
        <v>361</v>
      </c>
      <c r="AS46" s="46" t="s">
        <v>361</v>
      </c>
      <c r="AU46" s="46" t="s">
        <v>361</v>
      </c>
      <c r="AW46" s="46" t="s">
        <v>361</v>
      </c>
      <c r="AY46" s="46" t="s">
        <v>361</v>
      </c>
      <c r="BA46" s="46" t="s">
        <v>361</v>
      </c>
      <c r="BC46" s="46" t="s">
        <v>361</v>
      </c>
      <c r="BE46" s="46" t="s">
        <v>361</v>
      </c>
      <c r="BG46" s="46" t="s">
        <v>361</v>
      </c>
      <c r="BI46" s="46" t="s">
        <v>361</v>
      </c>
      <c r="BK46" s="46" t="s">
        <v>361</v>
      </c>
      <c r="BM46" s="46" t="s">
        <v>361</v>
      </c>
      <c r="BO46" s="46">
        <v>1</v>
      </c>
      <c r="BQ46" s="46">
        <v>1</v>
      </c>
      <c r="BS46" s="46">
        <v>1</v>
      </c>
      <c r="BU46" s="46">
        <v>1</v>
      </c>
      <c r="BW46" s="46">
        <v>1</v>
      </c>
      <c r="BY46" s="46">
        <v>1</v>
      </c>
      <c r="CA46" s="46">
        <v>1</v>
      </c>
      <c r="CC46" s="46">
        <v>1</v>
      </c>
      <c r="CE46" s="46">
        <v>1</v>
      </c>
      <c r="CG46" s="46">
        <v>1</v>
      </c>
      <c r="CI46" s="47"/>
    </row>
    <row r="47" spans="2:87" s="46" customFormat="1" ht="12.75" x14ac:dyDescent="0.25">
      <c r="B47" s="46" t="s">
        <v>108</v>
      </c>
      <c r="C47" s="47" t="s">
        <v>32</v>
      </c>
      <c r="E47" s="46" t="s">
        <v>361</v>
      </c>
      <c r="G47" s="46" t="s">
        <v>361</v>
      </c>
      <c r="I47" s="46" t="s">
        <v>361</v>
      </c>
      <c r="K47" s="46" t="s">
        <v>361</v>
      </c>
      <c r="M47" s="46" t="s">
        <v>361</v>
      </c>
      <c r="O47" s="46" t="s">
        <v>361</v>
      </c>
      <c r="Q47" s="46" t="s">
        <v>361</v>
      </c>
      <c r="S47" s="46" t="s">
        <v>361</v>
      </c>
      <c r="U47" s="46" t="s">
        <v>4</v>
      </c>
      <c r="W47" s="46" t="s">
        <v>4</v>
      </c>
      <c r="Y47" s="46" t="s">
        <v>4</v>
      </c>
      <c r="AA47" s="46" t="s">
        <v>361</v>
      </c>
      <c r="AC47" s="46" t="s">
        <v>361</v>
      </c>
      <c r="AE47" s="46" t="s">
        <v>361</v>
      </c>
      <c r="AG47" s="46" t="s">
        <v>361</v>
      </c>
      <c r="AI47" s="46" t="s">
        <v>361</v>
      </c>
      <c r="AK47" s="46" t="s">
        <v>361</v>
      </c>
      <c r="AM47" s="46" t="s">
        <v>361</v>
      </c>
      <c r="AO47" s="46" t="s">
        <v>361</v>
      </c>
      <c r="AQ47" s="46" t="s">
        <v>361</v>
      </c>
      <c r="AS47" s="46" t="s">
        <v>361</v>
      </c>
      <c r="AU47" s="46" t="s">
        <v>361</v>
      </c>
      <c r="AW47" s="46" t="s">
        <v>361</v>
      </c>
      <c r="AY47" s="46" t="s">
        <v>361</v>
      </c>
      <c r="BA47" s="46" t="s">
        <v>361</v>
      </c>
      <c r="BC47" s="46" t="s">
        <v>361</v>
      </c>
      <c r="BE47" s="46" t="s">
        <v>361</v>
      </c>
      <c r="BG47" s="46" t="s">
        <v>361</v>
      </c>
      <c r="BI47" s="46" t="s">
        <v>361</v>
      </c>
      <c r="BK47" s="46" t="s">
        <v>361</v>
      </c>
      <c r="BM47" s="46" t="s">
        <v>361</v>
      </c>
      <c r="BO47" s="46">
        <v>5</v>
      </c>
      <c r="BQ47" s="46">
        <v>4</v>
      </c>
      <c r="BS47" s="46">
        <v>2</v>
      </c>
      <c r="BU47" s="46">
        <v>4</v>
      </c>
      <c r="BW47" s="46">
        <v>1</v>
      </c>
      <c r="BY47" s="46">
        <v>1</v>
      </c>
      <c r="CA47" s="46">
        <v>5</v>
      </c>
      <c r="CC47" s="46">
        <v>5</v>
      </c>
      <c r="CE47" s="46">
        <v>5</v>
      </c>
      <c r="CG47" s="46">
        <v>3</v>
      </c>
      <c r="CI47" s="47"/>
    </row>
    <row r="48" spans="2:87" s="46" customFormat="1" ht="12.75" x14ac:dyDescent="0.25">
      <c r="B48" s="46" t="s">
        <v>110</v>
      </c>
      <c r="C48" s="47" t="s">
        <v>32</v>
      </c>
      <c r="E48" s="46" t="s">
        <v>4</v>
      </c>
      <c r="G48" s="46" t="s">
        <v>4</v>
      </c>
      <c r="I48" s="46" t="s">
        <v>4</v>
      </c>
      <c r="K48" s="46" t="s">
        <v>361</v>
      </c>
      <c r="M48" s="46" t="s">
        <v>361</v>
      </c>
      <c r="O48" s="46" t="s">
        <v>6</v>
      </c>
      <c r="Q48" s="46" t="s">
        <v>6</v>
      </c>
      <c r="S48" s="46" t="s">
        <v>6</v>
      </c>
      <c r="U48" s="46" t="s">
        <v>6</v>
      </c>
      <c r="W48" s="46" t="s">
        <v>6</v>
      </c>
      <c r="Y48" s="46" t="s">
        <v>4</v>
      </c>
      <c r="AA48" s="46" t="s">
        <v>4</v>
      </c>
      <c r="AC48" s="46" t="s">
        <v>4</v>
      </c>
      <c r="AE48" s="46" t="s">
        <v>361</v>
      </c>
      <c r="AG48" s="46" t="s">
        <v>361</v>
      </c>
      <c r="AI48" s="46" t="s">
        <v>4</v>
      </c>
      <c r="AK48" s="46" t="s">
        <v>4</v>
      </c>
      <c r="AM48" s="46" t="s">
        <v>4</v>
      </c>
      <c r="AO48" s="46" t="s">
        <v>4</v>
      </c>
      <c r="AQ48" s="46" t="s">
        <v>4</v>
      </c>
      <c r="AS48" s="46" t="s">
        <v>4</v>
      </c>
      <c r="AU48" s="46" t="s">
        <v>4</v>
      </c>
      <c r="AW48" s="46" t="s">
        <v>361</v>
      </c>
      <c r="AY48" s="46" t="s">
        <v>4</v>
      </c>
      <c r="BA48" s="46" t="s">
        <v>361</v>
      </c>
      <c r="BC48" s="46" t="s">
        <v>361</v>
      </c>
      <c r="BE48" s="46" t="s">
        <v>361</v>
      </c>
      <c r="BG48" s="46" t="s">
        <v>4</v>
      </c>
      <c r="BI48" s="46" t="s">
        <v>361</v>
      </c>
      <c r="BK48" s="46" t="s">
        <v>361</v>
      </c>
      <c r="BM48" s="46" t="s">
        <v>361</v>
      </c>
      <c r="BO48" s="46">
        <v>3</v>
      </c>
      <c r="BQ48" s="46">
        <v>3</v>
      </c>
      <c r="BS48" s="46">
        <v>3</v>
      </c>
      <c r="BU48" s="46">
        <v>3</v>
      </c>
      <c r="BW48" s="46">
        <v>3</v>
      </c>
      <c r="BY48" s="46">
        <v>1</v>
      </c>
      <c r="CA48" s="46">
        <v>2</v>
      </c>
      <c r="CC48" s="46">
        <v>3</v>
      </c>
      <c r="CE48" s="46">
        <v>3</v>
      </c>
      <c r="CG48" s="46">
        <v>3</v>
      </c>
      <c r="CI48" s="47"/>
    </row>
    <row r="49" spans="2:87" s="46" customFormat="1" ht="12.75" x14ac:dyDescent="0.25">
      <c r="B49" s="46" t="s">
        <v>112</v>
      </c>
      <c r="C49" s="47" t="s">
        <v>9</v>
      </c>
      <c r="E49" s="46" t="s">
        <v>361</v>
      </c>
      <c r="G49" s="46" t="s">
        <v>4</v>
      </c>
      <c r="I49" s="46" t="s">
        <v>4</v>
      </c>
      <c r="K49" s="46" t="s">
        <v>361</v>
      </c>
      <c r="M49" s="46" t="s">
        <v>4</v>
      </c>
      <c r="O49" s="46" t="s">
        <v>4</v>
      </c>
      <c r="Q49" s="46" t="s">
        <v>4</v>
      </c>
      <c r="S49" s="46" t="s">
        <v>4</v>
      </c>
      <c r="U49" s="46" t="s">
        <v>4</v>
      </c>
      <c r="W49" s="46" t="s">
        <v>4</v>
      </c>
      <c r="Y49" s="46" t="s">
        <v>4</v>
      </c>
      <c r="AA49" s="46" t="s">
        <v>361</v>
      </c>
      <c r="AC49" s="46" t="s">
        <v>361</v>
      </c>
      <c r="AE49" s="46" t="s">
        <v>361</v>
      </c>
      <c r="AG49" s="46" t="s">
        <v>361</v>
      </c>
      <c r="AI49" s="46" t="s">
        <v>4</v>
      </c>
      <c r="AK49" s="46" t="s">
        <v>4</v>
      </c>
      <c r="AM49" s="46" t="s">
        <v>4</v>
      </c>
      <c r="AO49" s="46" t="s">
        <v>4</v>
      </c>
      <c r="AQ49" s="46" t="s">
        <v>4</v>
      </c>
      <c r="AS49" s="46" t="s">
        <v>4</v>
      </c>
      <c r="AU49" s="46" t="s">
        <v>4</v>
      </c>
      <c r="AW49" s="46" t="s">
        <v>4</v>
      </c>
      <c r="AY49" s="46" t="s">
        <v>4</v>
      </c>
      <c r="BA49" s="46" t="s">
        <v>361</v>
      </c>
      <c r="BC49" s="46" t="s">
        <v>361</v>
      </c>
      <c r="BE49" s="46" t="s">
        <v>4</v>
      </c>
      <c r="BG49" s="46" t="s">
        <v>361</v>
      </c>
      <c r="BI49" s="46" t="s">
        <v>361</v>
      </c>
      <c r="BK49" s="46" t="s">
        <v>361</v>
      </c>
      <c r="BM49" s="46" t="s">
        <v>361</v>
      </c>
      <c r="BO49" s="46">
        <v>1</v>
      </c>
      <c r="BQ49" s="46">
        <v>1</v>
      </c>
      <c r="BS49" s="46">
        <v>1</v>
      </c>
      <c r="BU49" s="46">
        <v>2</v>
      </c>
      <c r="BW49" s="46">
        <v>1</v>
      </c>
      <c r="BY49" s="46">
        <v>1</v>
      </c>
      <c r="CA49" s="46">
        <v>5</v>
      </c>
      <c r="CC49" s="46">
        <v>2</v>
      </c>
      <c r="CE49" s="46">
        <v>3</v>
      </c>
      <c r="CG49" s="46">
        <v>3</v>
      </c>
      <c r="CI49" s="47"/>
    </row>
    <row r="50" spans="2:87" s="46" customFormat="1" ht="12.75" x14ac:dyDescent="0.25">
      <c r="B50" s="46" t="s">
        <v>114</v>
      </c>
      <c r="C50" s="47" t="s">
        <v>9</v>
      </c>
      <c r="E50" s="46" t="s">
        <v>4</v>
      </c>
      <c r="G50" s="46" t="s">
        <v>361</v>
      </c>
      <c r="I50" s="46" t="s">
        <v>10</v>
      </c>
      <c r="K50" s="46" t="s">
        <v>4</v>
      </c>
      <c r="M50" s="46" t="s">
        <v>10</v>
      </c>
      <c r="O50" s="46" t="s">
        <v>4</v>
      </c>
      <c r="Q50" s="46" t="s">
        <v>4</v>
      </c>
      <c r="S50" s="46" t="s">
        <v>4</v>
      </c>
      <c r="U50" s="46" t="s">
        <v>4</v>
      </c>
      <c r="W50" s="46" t="s">
        <v>4</v>
      </c>
      <c r="Y50" s="46" t="s">
        <v>4</v>
      </c>
      <c r="AA50" s="46" t="s">
        <v>10</v>
      </c>
      <c r="AC50" s="46" t="s">
        <v>10</v>
      </c>
      <c r="AE50" s="46" t="s">
        <v>6</v>
      </c>
      <c r="AG50" s="46" t="s">
        <v>6</v>
      </c>
      <c r="AI50" s="46" t="s">
        <v>5</v>
      </c>
      <c r="AK50" s="46" t="s">
        <v>5</v>
      </c>
      <c r="AM50" s="46" t="s">
        <v>5</v>
      </c>
      <c r="AO50" s="46" t="s">
        <v>5</v>
      </c>
      <c r="AQ50" s="46" t="s">
        <v>10</v>
      </c>
      <c r="AS50" s="46" t="s">
        <v>5</v>
      </c>
      <c r="AU50" s="46" t="s">
        <v>5</v>
      </c>
      <c r="AW50" s="46" t="s">
        <v>361</v>
      </c>
      <c r="AY50" s="46" t="s">
        <v>361</v>
      </c>
      <c r="BA50" s="46" t="s">
        <v>361</v>
      </c>
      <c r="BC50" s="46" t="s">
        <v>6</v>
      </c>
      <c r="BE50" s="46" t="s">
        <v>6</v>
      </c>
      <c r="BG50" s="46" t="s">
        <v>361</v>
      </c>
      <c r="BI50" s="46" t="s">
        <v>361</v>
      </c>
      <c r="BK50" s="46" t="s">
        <v>10</v>
      </c>
      <c r="BM50" s="46" t="s">
        <v>361</v>
      </c>
      <c r="BO50" s="46">
        <v>1</v>
      </c>
      <c r="BQ50" s="46">
        <v>1</v>
      </c>
      <c r="BS50" s="46">
        <v>1</v>
      </c>
      <c r="BU50" s="46">
        <v>1</v>
      </c>
      <c r="BW50" s="46">
        <v>1</v>
      </c>
      <c r="BY50" s="46">
        <v>5</v>
      </c>
      <c r="CA50" s="46">
        <v>1</v>
      </c>
      <c r="CC50" s="46">
        <v>3</v>
      </c>
      <c r="CE50" s="46">
        <v>3</v>
      </c>
      <c r="CG50" s="46">
        <v>3</v>
      </c>
      <c r="CI50" s="47"/>
    </row>
    <row r="51" spans="2:87" s="46" customFormat="1" ht="12.75" x14ac:dyDescent="0.25">
      <c r="B51" s="46" t="s">
        <v>116</v>
      </c>
      <c r="C51" s="47" t="s">
        <v>3</v>
      </c>
      <c r="E51" s="46" t="s">
        <v>4</v>
      </c>
      <c r="G51" s="46" t="s">
        <v>4</v>
      </c>
      <c r="I51" s="46" t="s">
        <v>4</v>
      </c>
      <c r="K51" s="46" t="s">
        <v>5</v>
      </c>
      <c r="M51" s="46" t="s">
        <v>5</v>
      </c>
      <c r="O51" s="46" t="s">
        <v>4</v>
      </c>
      <c r="Q51" s="46" t="s">
        <v>4</v>
      </c>
      <c r="S51" s="46" t="s">
        <v>4</v>
      </c>
      <c r="U51" s="46" t="s">
        <v>361</v>
      </c>
      <c r="W51" s="46" t="s">
        <v>361</v>
      </c>
      <c r="Y51" s="46" t="s">
        <v>4</v>
      </c>
      <c r="AA51" s="46" t="s">
        <v>361</v>
      </c>
      <c r="AC51" s="46" t="s">
        <v>361</v>
      </c>
      <c r="AE51" s="46" t="s">
        <v>361</v>
      </c>
      <c r="AG51" s="46" t="s">
        <v>361</v>
      </c>
      <c r="AI51" s="46" t="s">
        <v>4</v>
      </c>
      <c r="AK51" s="46" t="s">
        <v>5</v>
      </c>
      <c r="AM51" s="46" t="s">
        <v>361</v>
      </c>
      <c r="AO51" s="46" t="s">
        <v>5</v>
      </c>
      <c r="AQ51" s="46" t="s">
        <v>5</v>
      </c>
      <c r="AS51" s="46" t="s">
        <v>5</v>
      </c>
      <c r="AU51" s="46" t="s">
        <v>5</v>
      </c>
      <c r="AW51" s="46" t="s">
        <v>5</v>
      </c>
      <c r="AY51" s="46" t="s">
        <v>4</v>
      </c>
      <c r="BA51" s="46" t="s">
        <v>361</v>
      </c>
      <c r="BC51" s="46" t="s">
        <v>361</v>
      </c>
      <c r="BE51" s="46" t="s">
        <v>5</v>
      </c>
      <c r="BG51" s="46" t="s">
        <v>361</v>
      </c>
      <c r="BI51" s="46" t="s">
        <v>361</v>
      </c>
      <c r="BK51" s="46" t="s">
        <v>361</v>
      </c>
      <c r="BM51" s="46" t="s">
        <v>361</v>
      </c>
      <c r="BO51" s="46">
        <v>2</v>
      </c>
      <c r="BQ51" s="46">
        <v>2</v>
      </c>
      <c r="BS51" s="46">
        <v>3</v>
      </c>
      <c r="BU51" s="46">
        <v>2</v>
      </c>
      <c r="BW51" s="46">
        <v>3</v>
      </c>
      <c r="BY51" s="46">
        <v>2</v>
      </c>
      <c r="CA51" s="46">
        <v>3</v>
      </c>
      <c r="CC51" s="46">
        <v>2</v>
      </c>
      <c r="CE51" s="46">
        <v>4</v>
      </c>
      <c r="CG51" s="46">
        <v>4</v>
      </c>
      <c r="CI51" s="47"/>
    </row>
    <row r="52" spans="2:87" s="46" customFormat="1" ht="12.75" x14ac:dyDescent="0.25">
      <c r="B52" s="46" t="s">
        <v>118</v>
      </c>
      <c r="C52" s="47" t="s">
        <v>3</v>
      </c>
      <c r="E52" s="46" t="s">
        <v>5</v>
      </c>
      <c r="G52" s="46" t="s">
        <v>4</v>
      </c>
      <c r="I52" s="46" t="s">
        <v>6</v>
      </c>
      <c r="K52" s="46" t="s">
        <v>4</v>
      </c>
      <c r="M52" s="46" t="s">
        <v>6</v>
      </c>
      <c r="O52" s="46" t="s">
        <v>6</v>
      </c>
      <c r="Q52" s="46" t="s">
        <v>6</v>
      </c>
      <c r="S52" s="46" t="s">
        <v>6</v>
      </c>
      <c r="U52" s="46" t="s">
        <v>6</v>
      </c>
      <c r="W52" s="46" t="s">
        <v>6</v>
      </c>
      <c r="Y52" s="46" t="s">
        <v>4</v>
      </c>
      <c r="AA52" s="46" t="s">
        <v>5</v>
      </c>
      <c r="AC52" s="46" t="s">
        <v>4</v>
      </c>
      <c r="AE52" s="46" t="s">
        <v>6</v>
      </c>
      <c r="AG52" s="46" t="s">
        <v>5</v>
      </c>
      <c r="AI52" s="46" t="s">
        <v>6</v>
      </c>
      <c r="AK52" s="46" t="s">
        <v>5</v>
      </c>
      <c r="AM52" s="46" t="s">
        <v>6</v>
      </c>
      <c r="AO52" s="46" t="s">
        <v>6</v>
      </c>
      <c r="AQ52" s="46" t="s">
        <v>4</v>
      </c>
      <c r="AS52" s="46" t="s">
        <v>5</v>
      </c>
      <c r="AU52" s="46" t="s">
        <v>4</v>
      </c>
      <c r="AW52" s="46" t="s">
        <v>6</v>
      </c>
      <c r="AY52" s="46" t="s">
        <v>6</v>
      </c>
      <c r="BA52" s="46" t="s">
        <v>5</v>
      </c>
      <c r="BC52" s="46" t="s">
        <v>6</v>
      </c>
      <c r="BE52" s="46" t="s">
        <v>5</v>
      </c>
      <c r="BG52" s="46" t="s">
        <v>5</v>
      </c>
      <c r="BI52" s="46" t="s">
        <v>5</v>
      </c>
      <c r="BK52" s="46" t="s">
        <v>5</v>
      </c>
      <c r="BM52" s="46" t="s">
        <v>6</v>
      </c>
      <c r="BO52" s="46">
        <v>3</v>
      </c>
      <c r="BQ52" s="46">
        <v>3</v>
      </c>
      <c r="BS52" s="46">
        <v>5</v>
      </c>
      <c r="BU52" s="46">
        <v>5</v>
      </c>
      <c r="BW52" s="46">
        <v>3</v>
      </c>
      <c r="BY52" s="46">
        <v>3</v>
      </c>
      <c r="CA52" s="46">
        <v>2</v>
      </c>
      <c r="CC52" s="46">
        <v>3</v>
      </c>
      <c r="CE52" s="46">
        <v>2</v>
      </c>
      <c r="CG52" s="46">
        <v>4</v>
      </c>
      <c r="CI52" s="47"/>
    </row>
    <row r="53" spans="2:87" s="46" customFormat="1" ht="12.75" x14ac:dyDescent="0.25">
      <c r="B53" s="46" t="s">
        <v>120</v>
      </c>
      <c r="C53" s="47" t="s">
        <v>41</v>
      </c>
      <c r="E53" s="46" t="s">
        <v>4</v>
      </c>
      <c r="G53" s="46" t="s">
        <v>4</v>
      </c>
      <c r="I53" s="46" t="s">
        <v>4</v>
      </c>
      <c r="K53" s="46" t="s">
        <v>361</v>
      </c>
      <c r="M53" s="46" t="s">
        <v>361</v>
      </c>
      <c r="O53" s="46" t="s">
        <v>361</v>
      </c>
      <c r="Q53" s="46" t="s">
        <v>361</v>
      </c>
      <c r="S53" s="46" t="s">
        <v>361</v>
      </c>
      <c r="U53" s="46" t="s">
        <v>361</v>
      </c>
      <c r="W53" s="46" t="s">
        <v>4</v>
      </c>
      <c r="Y53" s="46" t="s">
        <v>4</v>
      </c>
      <c r="AA53" s="46" t="s">
        <v>361</v>
      </c>
      <c r="AC53" s="46" t="s">
        <v>4</v>
      </c>
      <c r="AE53" s="46" t="s">
        <v>361</v>
      </c>
      <c r="AG53" s="46" t="s">
        <v>361</v>
      </c>
      <c r="AI53" s="46" t="s">
        <v>4</v>
      </c>
      <c r="AK53" s="46" t="s">
        <v>361</v>
      </c>
      <c r="AM53" s="46" t="s">
        <v>361</v>
      </c>
      <c r="AO53" s="46" t="s">
        <v>361</v>
      </c>
      <c r="AQ53" s="46" t="s">
        <v>361</v>
      </c>
      <c r="AS53" s="46" t="s">
        <v>361</v>
      </c>
      <c r="AU53" s="46" t="s">
        <v>361</v>
      </c>
      <c r="AW53" s="46" t="s">
        <v>361</v>
      </c>
      <c r="AY53" s="46" t="s">
        <v>4</v>
      </c>
      <c r="BA53" s="46" t="s">
        <v>361</v>
      </c>
      <c r="BC53" s="46" t="s">
        <v>361</v>
      </c>
      <c r="BE53" s="46" t="s">
        <v>361</v>
      </c>
      <c r="BG53" s="46" t="s">
        <v>361</v>
      </c>
      <c r="BI53" s="46" t="s">
        <v>361</v>
      </c>
      <c r="BK53" s="46" t="s">
        <v>361</v>
      </c>
      <c r="BM53" s="46" t="s">
        <v>361</v>
      </c>
      <c r="BO53" s="46">
        <v>4</v>
      </c>
      <c r="BQ53" s="46">
        <v>3</v>
      </c>
      <c r="BS53" s="46">
        <v>3</v>
      </c>
      <c r="BU53" s="46">
        <v>3</v>
      </c>
      <c r="BW53" s="46">
        <v>4</v>
      </c>
      <c r="BY53" s="46">
        <v>3</v>
      </c>
      <c r="CA53" s="46">
        <v>3</v>
      </c>
      <c r="CC53" s="46">
        <v>3</v>
      </c>
      <c r="CE53" s="46">
        <v>4</v>
      </c>
      <c r="CG53" s="46">
        <v>3</v>
      </c>
      <c r="CI53" s="47"/>
    </row>
    <row r="54" spans="2:87" s="46" customFormat="1" ht="12.75" x14ac:dyDescent="0.25">
      <c r="B54" s="46" t="s">
        <v>122</v>
      </c>
      <c r="C54" s="47" t="s">
        <v>32</v>
      </c>
      <c r="E54" s="46" t="s">
        <v>6</v>
      </c>
      <c r="G54" s="46" t="s">
        <v>361</v>
      </c>
      <c r="I54" s="46" t="s">
        <v>6</v>
      </c>
      <c r="K54" s="46" t="s">
        <v>5</v>
      </c>
      <c r="M54" s="46" t="s">
        <v>6</v>
      </c>
      <c r="O54" s="46" t="s">
        <v>6</v>
      </c>
      <c r="Q54" s="46" t="s">
        <v>6</v>
      </c>
      <c r="S54" s="46" t="s">
        <v>6</v>
      </c>
      <c r="U54" s="46" t="s">
        <v>6</v>
      </c>
      <c r="W54" s="46" t="s">
        <v>6</v>
      </c>
      <c r="Y54" s="46" t="s">
        <v>6</v>
      </c>
      <c r="AA54" s="46" t="s">
        <v>6</v>
      </c>
      <c r="AC54" s="46" t="s">
        <v>6</v>
      </c>
      <c r="AE54" s="46" t="s">
        <v>5</v>
      </c>
      <c r="AG54" s="46" t="s">
        <v>6</v>
      </c>
      <c r="AI54" s="46" t="s">
        <v>6</v>
      </c>
      <c r="AK54" s="46" t="s">
        <v>6</v>
      </c>
      <c r="AM54" s="46" t="s">
        <v>6</v>
      </c>
      <c r="AO54" s="46" t="s">
        <v>6</v>
      </c>
      <c r="AQ54" s="46" t="s">
        <v>6</v>
      </c>
      <c r="AS54" s="46" t="s">
        <v>6</v>
      </c>
      <c r="AU54" s="46" t="s">
        <v>6</v>
      </c>
      <c r="AW54" s="46" t="s">
        <v>6</v>
      </c>
      <c r="AY54" s="46" t="s">
        <v>6</v>
      </c>
      <c r="BA54" s="46" t="s">
        <v>5</v>
      </c>
      <c r="BC54" s="46" t="s">
        <v>5</v>
      </c>
      <c r="BE54" s="46" t="s">
        <v>6</v>
      </c>
      <c r="BG54" s="46" t="s">
        <v>361</v>
      </c>
      <c r="BI54" s="46" t="s">
        <v>6</v>
      </c>
      <c r="BK54" s="46" t="s">
        <v>5</v>
      </c>
      <c r="BM54" s="46" t="s">
        <v>5</v>
      </c>
      <c r="BO54" s="46">
        <v>5</v>
      </c>
      <c r="BQ54" s="46">
        <v>5</v>
      </c>
      <c r="BS54" s="46">
        <v>5</v>
      </c>
      <c r="BU54" s="46">
        <v>5</v>
      </c>
      <c r="BW54" s="46">
        <v>5</v>
      </c>
      <c r="BY54" s="46">
        <v>1</v>
      </c>
      <c r="CA54" s="46">
        <v>5</v>
      </c>
      <c r="CC54" s="46">
        <v>5</v>
      </c>
      <c r="CE54" s="46">
        <v>1</v>
      </c>
      <c r="CG54" s="46">
        <v>1</v>
      </c>
      <c r="CI54" s="47"/>
    </row>
    <row r="55" spans="2:87" s="46" customFormat="1" ht="12.75" x14ac:dyDescent="0.25">
      <c r="B55" s="46" t="s">
        <v>124</v>
      </c>
      <c r="C55" s="47" t="s">
        <v>3</v>
      </c>
      <c r="E55" s="46" t="s">
        <v>4</v>
      </c>
      <c r="G55" s="46" t="s">
        <v>4</v>
      </c>
      <c r="I55" s="46" t="s">
        <v>4</v>
      </c>
      <c r="K55" s="46" t="s">
        <v>4</v>
      </c>
      <c r="M55" s="46" t="s">
        <v>4</v>
      </c>
      <c r="O55" s="46" t="s">
        <v>4</v>
      </c>
      <c r="Q55" s="46" t="s">
        <v>4</v>
      </c>
      <c r="S55" s="46" t="s">
        <v>4</v>
      </c>
      <c r="U55" s="46" t="s">
        <v>4</v>
      </c>
      <c r="W55" s="46" t="s">
        <v>4</v>
      </c>
      <c r="Y55" s="46" t="s">
        <v>4</v>
      </c>
      <c r="AA55" s="46" t="s">
        <v>361</v>
      </c>
      <c r="AC55" s="46" t="s">
        <v>361</v>
      </c>
      <c r="AE55" s="46" t="s">
        <v>361</v>
      </c>
      <c r="AG55" s="46" t="s">
        <v>10</v>
      </c>
      <c r="AI55" s="46" t="s">
        <v>361</v>
      </c>
      <c r="AK55" s="46" t="s">
        <v>361</v>
      </c>
      <c r="AM55" s="46" t="s">
        <v>361</v>
      </c>
      <c r="AO55" s="46" t="s">
        <v>361</v>
      </c>
      <c r="AQ55" s="46" t="s">
        <v>361</v>
      </c>
      <c r="AS55" s="46" t="s">
        <v>361</v>
      </c>
      <c r="AU55" s="46" t="s">
        <v>361</v>
      </c>
      <c r="AW55" s="46" t="s">
        <v>361</v>
      </c>
      <c r="AY55" s="46" t="s">
        <v>361</v>
      </c>
      <c r="BA55" s="46" t="s">
        <v>361</v>
      </c>
      <c r="BC55" s="46" t="s">
        <v>6</v>
      </c>
      <c r="BE55" s="46" t="s">
        <v>10</v>
      </c>
      <c r="BG55" s="46" t="s">
        <v>361</v>
      </c>
      <c r="BI55" s="46" t="s">
        <v>361</v>
      </c>
      <c r="BK55" s="46" t="s">
        <v>361</v>
      </c>
      <c r="BM55" s="46" t="s">
        <v>361</v>
      </c>
      <c r="BO55" s="46">
        <v>3</v>
      </c>
      <c r="BQ55" s="46">
        <v>3</v>
      </c>
      <c r="BS55" s="46">
        <v>3</v>
      </c>
      <c r="BU55" s="46">
        <v>3</v>
      </c>
      <c r="BW55" s="46">
        <v>3</v>
      </c>
      <c r="BY55" s="46">
        <v>5</v>
      </c>
      <c r="CA55" s="46">
        <v>2</v>
      </c>
      <c r="CC55" s="46">
        <v>3</v>
      </c>
      <c r="CE55" s="46">
        <v>3</v>
      </c>
      <c r="CG55" s="46">
        <v>3</v>
      </c>
      <c r="CI55" s="47"/>
    </row>
    <row r="56" spans="2:87" s="46" customFormat="1" ht="12.75" x14ac:dyDescent="0.25">
      <c r="B56" s="46" t="s">
        <v>126</v>
      </c>
      <c r="C56" s="47" t="s">
        <v>32</v>
      </c>
      <c r="E56" s="46" t="s">
        <v>361</v>
      </c>
      <c r="G56" s="46" t="s">
        <v>361</v>
      </c>
      <c r="I56" s="46" t="s">
        <v>361</v>
      </c>
      <c r="K56" s="46" t="s">
        <v>361</v>
      </c>
      <c r="M56" s="46" t="s">
        <v>361</v>
      </c>
      <c r="O56" s="46" t="s">
        <v>361</v>
      </c>
      <c r="Q56" s="46" t="s">
        <v>361</v>
      </c>
      <c r="S56" s="46" t="s">
        <v>361</v>
      </c>
      <c r="U56" s="46" t="s">
        <v>361</v>
      </c>
      <c r="W56" s="46" t="s">
        <v>361</v>
      </c>
      <c r="Y56" s="46" t="s">
        <v>361</v>
      </c>
      <c r="AA56" s="46" t="s">
        <v>361</v>
      </c>
      <c r="AC56" s="46" t="s">
        <v>361</v>
      </c>
      <c r="AE56" s="46" t="s">
        <v>361</v>
      </c>
      <c r="AG56" s="46" t="s">
        <v>361</v>
      </c>
      <c r="AI56" s="46" t="s">
        <v>361</v>
      </c>
      <c r="AK56" s="46" t="s">
        <v>361</v>
      </c>
      <c r="AM56" s="46" t="s">
        <v>361</v>
      </c>
      <c r="AO56" s="46" t="s">
        <v>361</v>
      </c>
      <c r="AQ56" s="46" t="s">
        <v>361</v>
      </c>
      <c r="AS56" s="46" t="s">
        <v>361</v>
      </c>
      <c r="AU56" s="46" t="s">
        <v>361</v>
      </c>
      <c r="AW56" s="46" t="s">
        <v>361</v>
      </c>
      <c r="AY56" s="46" t="s">
        <v>361</v>
      </c>
      <c r="BA56" s="46" t="s">
        <v>361</v>
      </c>
      <c r="BC56" s="46" t="s">
        <v>361</v>
      </c>
      <c r="BE56" s="46" t="s">
        <v>361</v>
      </c>
      <c r="BG56" s="46" t="s">
        <v>361</v>
      </c>
      <c r="BI56" s="46" t="s">
        <v>361</v>
      </c>
      <c r="BK56" s="46" t="s">
        <v>361</v>
      </c>
      <c r="BM56" s="46" t="s">
        <v>361</v>
      </c>
      <c r="BO56" s="46">
        <v>5</v>
      </c>
      <c r="BQ56" s="46">
        <v>5</v>
      </c>
      <c r="BS56" s="46">
        <v>5</v>
      </c>
      <c r="BU56" s="46">
        <v>5</v>
      </c>
      <c r="BW56" s="46">
        <v>5</v>
      </c>
      <c r="BY56" s="46">
        <v>1</v>
      </c>
      <c r="CA56" s="46">
        <v>1</v>
      </c>
      <c r="CC56" s="46">
        <v>1</v>
      </c>
      <c r="CE56" s="46">
        <v>5</v>
      </c>
      <c r="CG56" s="46">
        <v>5</v>
      </c>
      <c r="CI56" s="47"/>
    </row>
    <row r="57" spans="2:87" s="46" customFormat="1" ht="12.75" x14ac:dyDescent="0.25">
      <c r="B57" s="46" t="s">
        <v>127</v>
      </c>
      <c r="C57" s="47" t="s">
        <v>44</v>
      </c>
      <c r="E57" s="46" t="s">
        <v>4</v>
      </c>
      <c r="G57" s="46" t="s">
        <v>4</v>
      </c>
      <c r="I57" s="46" t="s">
        <v>4</v>
      </c>
      <c r="K57" s="46" t="s">
        <v>4</v>
      </c>
      <c r="M57" s="46" t="s">
        <v>361</v>
      </c>
      <c r="O57" s="46" t="s">
        <v>6</v>
      </c>
      <c r="Q57" s="46" t="s">
        <v>6</v>
      </c>
      <c r="S57" s="46" t="s">
        <v>6</v>
      </c>
      <c r="U57" s="46" t="s">
        <v>6</v>
      </c>
      <c r="W57" s="46" t="s">
        <v>6</v>
      </c>
      <c r="Y57" s="46" t="s">
        <v>4</v>
      </c>
      <c r="AA57" s="46" t="s">
        <v>4</v>
      </c>
      <c r="AC57" s="46" t="s">
        <v>4</v>
      </c>
      <c r="AE57" s="46" t="s">
        <v>361</v>
      </c>
      <c r="AG57" s="46" t="s">
        <v>361</v>
      </c>
      <c r="AI57" s="46" t="s">
        <v>4</v>
      </c>
      <c r="AK57" s="46" t="s">
        <v>361</v>
      </c>
      <c r="AM57" s="46" t="s">
        <v>4</v>
      </c>
      <c r="AO57" s="46" t="s">
        <v>361</v>
      </c>
      <c r="AQ57" s="46" t="s">
        <v>4</v>
      </c>
      <c r="AS57" s="46" t="s">
        <v>361</v>
      </c>
      <c r="AU57" s="46" t="s">
        <v>361</v>
      </c>
      <c r="AW57" s="46" t="s">
        <v>361</v>
      </c>
      <c r="AY57" s="46" t="s">
        <v>361</v>
      </c>
      <c r="BA57" s="46" t="s">
        <v>361</v>
      </c>
      <c r="BC57" s="46" t="s">
        <v>361</v>
      </c>
      <c r="BE57" s="46" t="s">
        <v>4</v>
      </c>
      <c r="BG57" s="46" t="s">
        <v>361</v>
      </c>
      <c r="BI57" s="46" t="s">
        <v>361</v>
      </c>
      <c r="BK57" s="46" t="s">
        <v>361</v>
      </c>
      <c r="BM57" s="46" t="s">
        <v>361</v>
      </c>
      <c r="BO57" s="46">
        <v>5</v>
      </c>
      <c r="BQ57" s="46">
        <v>5</v>
      </c>
      <c r="BS57" s="46">
        <v>5</v>
      </c>
      <c r="BU57" s="46">
        <v>5</v>
      </c>
      <c r="BW57" s="46">
        <v>5</v>
      </c>
      <c r="BY57" s="46">
        <v>5</v>
      </c>
      <c r="CA57" s="46">
        <v>5</v>
      </c>
      <c r="CC57" s="46">
        <v>5</v>
      </c>
      <c r="CE57" s="46">
        <v>5</v>
      </c>
      <c r="CG57" s="46">
        <v>5</v>
      </c>
      <c r="CI57" s="47"/>
    </row>
    <row r="58" spans="2:87" s="46" customFormat="1" ht="12.75" x14ac:dyDescent="0.25">
      <c r="B58" s="46" t="s">
        <v>128</v>
      </c>
      <c r="C58" s="47" t="s">
        <v>44</v>
      </c>
      <c r="E58" s="46" t="s">
        <v>361</v>
      </c>
      <c r="G58" s="46" t="s">
        <v>361</v>
      </c>
      <c r="I58" s="46" t="s">
        <v>4</v>
      </c>
      <c r="K58" s="46" t="s">
        <v>4</v>
      </c>
      <c r="M58" s="46" t="s">
        <v>361</v>
      </c>
      <c r="O58" s="46" t="s">
        <v>361</v>
      </c>
      <c r="Q58" s="46" t="s">
        <v>361</v>
      </c>
      <c r="S58" s="46" t="s">
        <v>361</v>
      </c>
      <c r="U58" s="46" t="s">
        <v>361</v>
      </c>
      <c r="W58" s="46" t="s">
        <v>361</v>
      </c>
      <c r="Y58" s="46" t="s">
        <v>361</v>
      </c>
      <c r="AA58" s="46" t="s">
        <v>361</v>
      </c>
      <c r="AC58" s="46" t="s">
        <v>361</v>
      </c>
      <c r="AE58" s="46" t="s">
        <v>361</v>
      </c>
      <c r="AG58" s="46" t="s">
        <v>361</v>
      </c>
      <c r="AI58" s="46" t="s">
        <v>361</v>
      </c>
      <c r="AK58" s="46" t="s">
        <v>361</v>
      </c>
      <c r="AM58" s="46" t="s">
        <v>361</v>
      </c>
      <c r="AO58" s="46" t="s">
        <v>361</v>
      </c>
      <c r="AQ58" s="46" t="s">
        <v>361</v>
      </c>
      <c r="AS58" s="46" t="s">
        <v>361</v>
      </c>
      <c r="AU58" s="46" t="s">
        <v>361</v>
      </c>
      <c r="AW58" s="46" t="s">
        <v>361</v>
      </c>
      <c r="AY58" s="46" t="s">
        <v>4</v>
      </c>
      <c r="BA58" s="46" t="s">
        <v>361</v>
      </c>
      <c r="BC58" s="46" t="s">
        <v>361</v>
      </c>
      <c r="BE58" s="46" t="s">
        <v>361</v>
      </c>
      <c r="BG58" s="46" t="s">
        <v>361</v>
      </c>
      <c r="BI58" s="46" t="s">
        <v>361</v>
      </c>
      <c r="BK58" s="46" t="s">
        <v>361</v>
      </c>
      <c r="BM58" s="46" t="s">
        <v>361</v>
      </c>
      <c r="BO58" s="46">
        <v>1</v>
      </c>
      <c r="BQ58" s="46">
        <v>1</v>
      </c>
      <c r="BS58" s="46">
        <v>5</v>
      </c>
      <c r="BU58" s="46">
        <v>3</v>
      </c>
      <c r="BW58" s="46">
        <v>5</v>
      </c>
      <c r="BY58" s="46">
        <v>1</v>
      </c>
      <c r="CA58" s="46">
        <v>1</v>
      </c>
      <c r="CC58" s="46">
        <v>1</v>
      </c>
      <c r="CE58" s="46">
        <v>1</v>
      </c>
      <c r="CG58" s="46">
        <v>1</v>
      </c>
      <c r="CI58" s="47"/>
    </row>
    <row r="59" spans="2:87" s="46" customFormat="1" ht="12.75" x14ac:dyDescent="0.25">
      <c r="B59" s="46" t="s">
        <v>130</v>
      </c>
      <c r="C59" s="47" t="s">
        <v>41</v>
      </c>
      <c r="E59" s="46" t="s">
        <v>4</v>
      </c>
      <c r="G59" s="46" t="s">
        <v>4</v>
      </c>
      <c r="I59" s="46" t="s">
        <v>361</v>
      </c>
      <c r="K59" s="46" t="s">
        <v>361</v>
      </c>
      <c r="M59" s="46" t="s">
        <v>361</v>
      </c>
      <c r="O59" s="46" t="s">
        <v>4</v>
      </c>
      <c r="Q59" s="46" t="s">
        <v>4</v>
      </c>
      <c r="S59" s="46" t="s">
        <v>4</v>
      </c>
      <c r="U59" s="46" t="s">
        <v>4</v>
      </c>
      <c r="W59" s="46" t="s">
        <v>4</v>
      </c>
      <c r="Y59" s="46" t="s">
        <v>4</v>
      </c>
      <c r="AA59" s="46" t="s">
        <v>361</v>
      </c>
      <c r="AC59" s="46" t="s">
        <v>4</v>
      </c>
      <c r="AE59" s="46" t="s">
        <v>361</v>
      </c>
      <c r="AG59" s="46" t="s">
        <v>361</v>
      </c>
      <c r="AI59" s="46" t="s">
        <v>4</v>
      </c>
      <c r="AK59" s="46" t="s">
        <v>361</v>
      </c>
      <c r="AM59" s="46" t="s">
        <v>361</v>
      </c>
      <c r="AO59" s="46" t="s">
        <v>361</v>
      </c>
      <c r="AQ59" s="46" t="s">
        <v>361</v>
      </c>
      <c r="AS59" s="46" t="s">
        <v>361</v>
      </c>
      <c r="AU59" s="46" t="s">
        <v>361</v>
      </c>
      <c r="AW59" s="46" t="s">
        <v>4</v>
      </c>
      <c r="AY59" s="46" t="s">
        <v>4</v>
      </c>
      <c r="BA59" s="46" t="s">
        <v>361</v>
      </c>
      <c r="BC59" s="46" t="s">
        <v>361</v>
      </c>
      <c r="BE59" s="46" t="s">
        <v>361</v>
      </c>
      <c r="BG59" s="46" t="s">
        <v>361</v>
      </c>
      <c r="BI59" s="46" t="s">
        <v>361</v>
      </c>
      <c r="BK59" s="46" t="s">
        <v>361</v>
      </c>
      <c r="BM59" s="46" t="s">
        <v>361</v>
      </c>
      <c r="BO59" s="46">
        <v>4</v>
      </c>
      <c r="BQ59" s="46">
        <v>4</v>
      </c>
      <c r="BS59" s="46">
        <v>3</v>
      </c>
      <c r="BU59" s="46">
        <v>3</v>
      </c>
      <c r="BW59" s="46">
        <v>2</v>
      </c>
      <c r="BY59" s="46">
        <v>2</v>
      </c>
      <c r="CA59" s="46">
        <v>5</v>
      </c>
      <c r="CC59" s="46">
        <v>5</v>
      </c>
      <c r="CE59" s="46">
        <v>5</v>
      </c>
      <c r="CG59" s="46">
        <v>5</v>
      </c>
      <c r="CI59" s="47"/>
    </row>
    <row r="60" spans="2:87" s="46" customFormat="1" ht="12.75" x14ac:dyDescent="0.25">
      <c r="B60" s="46" t="s">
        <v>131</v>
      </c>
      <c r="C60" s="47" t="s">
        <v>89</v>
      </c>
      <c r="E60" s="46" t="s">
        <v>361</v>
      </c>
      <c r="G60" s="46" t="s">
        <v>361</v>
      </c>
      <c r="I60" s="46" t="s">
        <v>4</v>
      </c>
      <c r="K60" s="46" t="s">
        <v>361</v>
      </c>
      <c r="M60" s="46" t="s">
        <v>361</v>
      </c>
      <c r="O60" s="46" t="s">
        <v>361</v>
      </c>
      <c r="Q60" s="46" t="s">
        <v>361</v>
      </c>
      <c r="S60" s="46" t="s">
        <v>361</v>
      </c>
      <c r="U60" s="46" t="s">
        <v>361</v>
      </c>
      <c r="W60" s="46" t="s">
        <v>361</v>
      </c>
      <c r="Y60" s="46" t="s">
        <v>361</v>
      </c>
      <c r="AA60" s="46" t="s">
        <v>361</v>
      </c>
      <c r="AC60" s="46" t="s">
        <v>361</v>
      </c>
      <c r="AE60" s="46" t="s">
        <v>361</v>
      </c>
      <c r="AG60" s="46" t="s">
        <v>361</v>
      </c>
      <c r="AI60" s="46" t="s">
        <v>4</v>
      </c>
      <c r="AK60" s="46" t="s">
        <v>361</v>
      </c>
      <c r="AM60" s="46" t="s">
        <v>361</v>
      </c>
      <c r="AO60" s="46" t="s">
        <v>361</v>
      </c>
      <c r="AQ60" s="46" t="s">
        <v>361</v>
      </c>
      <c r="AS60" s="46" t="s">
        <v>361</v>
      </c>
      <c r="AU60" s="46" t="s">
        <v>361</v>
      </c>
      <c r="AW60" s="46" t="s">
        <v>4</v>
      </c>
      <c r="AY60" s="46" t="s">
        <v>4</v>
      </c>
      <c r="BA60" s="46" t="s">
        <v>361</v>
      </c>
      <c r="BC60" s="46" t="s">
        <v>361</v>
      </c>
      <c r="BE60" s="46" t="s">
        <v>361</v>
      </c>
      <c r="BG60" s="46" t="s">
        <v>361</v>
      </c>
      <c r="BI60" s="46" t="s">
        <v>361</v>
      </c>
      <c r="BK60" s="46" t="s">
        <v>361</v>
      </c>
      <c r="BM60" s="46" t="s">
        <v>361</v>
      </c>
      <c r="BO60" s="46">
        <v>1</v>
      </c>
      <c r="BQ60" s="46">
        <v>1</v>
      </c>
      <c r="BS60" s="46">
        <v>1</v>
      </c>
      <c r="BU60" s="46">
        <v>1</v>
      </c>
      <c r="BW60" s="46">
        <v>1</v>
      </c>
      <c r="BY60" s="46">
        <v>1</v>
      </c>
      <c r="CA60" s="46">
        <v>1</v>
      </c>
      <c r="CC60" s="46">
        <v>1</v>
      </c>
      <c r="CE60" s="46">
        <v>1</v>
      </c>
      <c r="CG60" s="46">
        <v>1</v>
      </c>
      <c r="CI60" s="47"/>
    </row>
    <row r="61" spans="2:87" s="46" customFormat="1" ht="12.75" x14ac:dyDescent="0.25">
      <c r="B61" s="46" t="s">
        <v>133</v>
      </c>
      <c r="C61" s="47" t="s">
        <v>41</v>
      </c>
      <c r="E61" s="46" t="s">
        <v>4</v>
      </c>
      <c r="G61" s="46" t="s">
        <v>361</v>
      </c>
      <c r="I61" s="46" t="s">
        <v>4</v>
      </c>
      <c r="K61" s="46" t="s">
        <v>4</v>
      </c>
      <c r="M61" s="46" t="s">
        <v>4</v>
      </c>
      <c r="O61" s="46" t="s">
        <v>4</v>
      </c>
      <c r="Q61" s="46" t="s">
        <v>4</v>
      </c>
      <c r="S61" s="46" t="s">
        <v>4</v>
      </c>
      <c r="U61" s="46" t="s">
        <v>4</v>
      </c>
      <c r="W61" s="46" t="s">
        <v>4</v>
      </c>
      <c r="Y61" s="46" t="s">
        <v>4</v>
      </c>
      <c r="AA61" s="46" t="s">
        <v>361</v>
      </c>
      <c r="AC61" s="46" t="s">
        <v>4</v>
      </c>
      <c r="AE61" s="46" t="s">
        <v>361</v>
      </c>
      <c r="AG61" s="46" t="s">
        <v>361</v>
      </c>
      <c r="AI61" s="46" t="s">
        <v>4</v>
      </c>
      <c r="AK61" s="46" t="s">
        <v>4</v>
      </c>
      <c r="AM61" s="46" t="s">
        <v>4</v>
      </c>
      <c r="AO61" s="46" t="s">
        <v>4</v>
      </c>
      <c r="AQ61" s="46" t="s">
        <v>4</v>
      </c>
      <c r="AS61" s="46" t="s">
        <v>4</v>
      </c>
      <c r="AU61" s="46" t="s">
        <v>4</v>
      </c>
      <c r="AW61" s="46" t="s">
        <v>4</v>
      </c>
      <c r="AY61" s="46" t="s">
        <v>4</v>
      </c>
      <c r="BA61" s="46" t="s">
        <v>4</v>
      </c>
      <c r="BC61" s="46" t="s">
        <v>4</v>
      </c>
      <c r="BE61" s="46" t="s">
        <v>4</v>
      </c>
      <c r="BG61" s="46" t="s">
        <v>4</v>
      </c>
      <c r="BI61" s="46" t="s">
        <v>361</v>
      </c>
      <c r="BK61" s="46" t="s">
        <v>361</v>
      </c>
      <c r="BM61" s="46" t="s">
        <v>4</v>
      </c>
      <c r="BO61" s="46">
        <v>1</v>
      </c>
      <c r="BQ61" s="46">
        <v>1</v>
      </c>
      <c r="BS61" s="46">
        <v>1</v>
      </c>
      <c r="BU61" s="46">
        <v>1</v>
      </c>
      <c r="BW61" s="46">
        <v>1</v>
      </c>
      <c r="BY61" s="46">
        <v>1</v>
      </c>
      <c r="CA61" s="46">
        <v>1</v>
      </c>
      <c r="CC61" s="46">
        <v>1</v>
      </c>
      <c r="CE61" s="46">
        <v>1</v>
      </c>
      <c r="CG61" s="46">
        <v>1</v>
      </c>
      <c r="CI61" s="47"/>
    </row>
    <row r="62" spans="2:87" s="46" customFormat="1" ht="12.75" x14ac:dyDescent="0.25">
      <c r="B62" s="46" t="s">
        <v>135</v>
      </c>
      <c r="C62" s="47" t="s">
        <v>3</v>
      </c>
      <c r="E62" s="46" t="s">
        <v>4</v>
      </c>
      <c r="G62" s="46" t="s">
        <v>4</v>
      </c>
      <c r="I62" s="46" t="s">
        <v>4</v>
      </c>
      <c r="K62" s="46" t="s">
        <v>361</v>
      </c>
      <c r="M62" s="46" t="s">
        <v>361</v>
      </c>
      <c r="O62" s="46" t="s">
        <v>6</v>
      </c>
      <c r="Q62" s="46" t="s">
        <v>6</v>
      </c>
      <c r="S62" s="46" t="s">
        <v>6</v>
      </c>
      <c r="U62" s="46" t="s">
        <v>4</v>
      </c>
      <c r="W62" s="46" t="s">
        <v>6</v>
      </c>
      <c r="Y62" s="46" t="s">
        <v>4</v>
      </c>
      <c r="AA62" s="46" t="s">
        <v>361</v>
      </c>
      <c r="AC62" s="46" t="s">
        <v>361</v>
      </c>
      <c r="AE62" s="46" t="s">
        <v>361</v>
      </c>
      <c r="AG62" s="46" t="s">
        <v>4</v>
      </c>
      <c r="AI62" s="46" t="s">
        <v>4</v>
      </c>
      <c r="AK62" s="46" t="s">
        <v>361</v>
      </c>
      <c r="AM62" s="46" t="s">
        <v>361</v>
      </c>
      <c r="AO62" s="46" t="s">
        <v>361</v>
      </c>
      <c r="AQ62" s="46" t="s">
        <v>361</v>
      </c>
      <c r="AS62" s="46" t="s">
        <v>361</v>
      </c>
      <c r="AU62" s="46" t="s">
        <v>361</v>
      </c>
      <c r="AW62" s="46" t="s">
        <v>4</v>
      </c>
      <c r="AY62" s="46" t="s">
        <v>4</v>
      </c>
      <c r="BA62" s="46" t="s">
        <v>361</v>
      </c>
      <c r="BC62" s="46" t="s">
        <v>361</v>
      </c>
      <c r="BE62" s="46" t="s">
        <v>361</v>
      </c>
      <c r="BG62" s="46" t="s">
        <v>6</v>
      </c>
      <c r="BI62" s="46" t="s">
        <v>6</v>
      </c>
      <c r="BK62" s="46" t="s">
        <v>361</v>
      </c>
      <c r="BM62" s="46" t="s">
        <v>361</v>
      </c>
      <c r="BO62" s="46">
        <v>5</v>
      </c>
      <c r="BQ62" s="46">
        <v>1</v>
      </c>
      <c r="BS62" s="46">
        <v>1</v>
      </c>
      <c r="BU62" s="46">
        <v>1</v>
      </c>
      <c r="BW62" s="46">
        <v>1</v>
      </c>
      <c r="BY62" s="46">
        <v>3</v>
      </c>
      <c r="CA62" s="46">
        <v>2</v>
      </c>
      <c r="CC62" s="46">
        <v>2</v>
      </c>
      <c r="CE62" s="46">
        <v>4</v>
      </c>
      <c r="CG62" s="46">
        <v>5</v>
      </c>
      <c r="CI62" s="47"/>
    </row>
    <row r="63" spans="2:87" s="46" customFormat="1" ht="12.75" x14ac:dyDescent="0.25">
      <c r="B63" s="46" t="s">
        <v>136</v>
      </c>
      <c r="C63" s="47" t="s">
        <v>41</v>
      </c>
      <c r="E63" s="46" t="s">
        <v>4</v>
      </c>
      <c r="G63" s="46" t="s">
        <v>4</v>
      </c>
      <c r="I63" s="46" t="s">
        <v>4</v>
      </c>
      <c r="K63" s="46" t="s">
        <v>4</v>
      </c>
      <c r="M63" s="46" t="s">
        <v>4</v>
      </c>
      <c r="O63" s="46" t="s">
        <v>361</v>
      </c>
      <c r="Q63" s="46" t="s">
        <v>361</v>
      </c>
      <c r="S63" s="46" t="s">
        <v>4</v>
      </c>
      <c r="U63" s="46" t="s">
        <v>4</v>
      </c>
      <c r="W63" s="46" t="s">
        <v>4</v>
      </c>
      <c r="Y63" s="46" t="s">
        <v>4</v>
      </c>
      <c r="AA63" s="46" t="s">
        <v>361</v>
      </c>
      <c r="AC63" s="46" t="s">
        <v>361</v>
      </c>
      <c r="AE63" s="46" t="s">
        <v>4</v>
      </c>
      <c r="AG63" s="46" t="s">
        <v>361</v>
      </c>
      <c r="AI63" s="46" t="s">
        <v>361</v>
      </c>
      <c r="AK63" s="46" t="s">
        <v>361</v>
      </c>
      <c r="AM63" s="46" t="s">
        <v>361</v>
      </c>
      <c r="AO63" s="46" t="s">
        <v>361</v>
      </c>
      <c r="AQ63" s="46" t="s">
        <v>361</v>
      </c>
      <c r="AS63" s="46" t="s">
        <v>361</v>
      </c>
      <c r="AU63" s="46" t="s">
        <v>361</v>
      </c>
      <c r="AW63" s="46" t="s">
        <v>5</v>
      </c>
      <c r="AY63" s="46" t="s">
        <v>4</v>
      </c>
      <c r="BA63" s="46" t="s">
        <v>6</v>
      </c>
      <c r="BC63" s="46" t="s">
        <v>6</v>
      </c>
      <c r="BE63" s="46" t="s">
        <v>361</v>
      </c>
      <c r="BG63" s="46" t="s">
        <v>361</v>
      </c>
      <c r="BI63" s="46" t="s">
        <v>361</v>
      </c>
      <c r="BK63" s="46" t="s">
        <v>5</v>
      </c>
      <c r="BM63" s="46" t="s">
        <v>5</v>
      </c>
      <c r="BO63" s="46">
        <v>4</v>
      </c>
      <c r="BQ63" s="46">
        <v>4</v>
      </c>
      <c r="BS63" s="46">
        <v>3</v>
      </c>
      <c r="BU63" s="46">
        <v>3</v>
      </c>
      <c r="BW63" s="46">
        <v>2</v>
      </c>
      <c r="BY63" s="46">
        <v>4</v>
      </c>
      <c r="CA63" s="46">
        <v>5</v>
      </c>
      <c r="CC63" s="46">
        <v>5</v>
      </c>
      <c r="CE63" s="46">
        <v>5</v>
      </c>
      <c r="CG63" s="46">
        <v>5</v>
      </c>
      <c r="CI63" s="47"/>
    </row>
    <row r="64" spans="2:87" s="46" customFormat="1" ht="12.75" x14ac:dyDescent="0.25">
      <c r="B64" s="46" t="s">
        <v>138</v>
      </c>
      <c r="C64" s="47" t="s">
        <v>9</v>
      </c>
      <c r="E64" s="46" t="s">
        <v>4</v>
      </c>
      <c r="G64" s="46" t="s">
        <v>4</v>
      </c>
      <c r="I64" s="46" t="s">
        <v>4</v>
      </c>
      <c r="K64" s="46" t="s">
        <v>4</v>
      </c>
      <c r="M64" s="46" t="s">
        <v>4</v>
      </c>
      <c r="O64" s="46" t="s">
        <v>4</v>
      </c>
      <c r="Q64" s="46" t="s">
        <v>4</v>
      </c>
      <c r="S64" s="46" t="s">
        <v>6</v>
      </c>
      <c r="U64" s="46" t="s">
        <v>6</v>
      </c>
      <c r="W64" s="46" t="s">
        <v>6</v>
      </c>
      <c r="Y64" s="46" t="s">
        <v>6</v>
      </c>
      <c r="AA64" s="46" t="s">
        <v>361</v>
      </c>
      <c r="AC64" s="46" t="s">
        <v>361</v>
      </c>
      <c r="AE64" s="46" t="s">
        <v>6</v>
      </c>
      <c r="AG64" s="46" t="s">
        <v>6</v>
      </c>
      <c r="AI64" s="46" t="s">
        <v>6</v>
      </c>
      <c r="AK64" s="46" t="s">
        <v>6</v>
      </c>
      <c r="AM64" s="46" t="s">
        <v>6</v>
      </c>
      <c r="AO64" s="46" t="s">
        <v>6</v>
      </c>
      <c r="AQ64" s="46" t="s">
        <v>6</v>
      </c>
      <c r="AS64" s="46" t="s">
        <v>6</v>
      </c>
      <c r="AU64" s="46" t="s">
        <v>6</v>
      </c>
      <c r="AW64" s="46" t="s">
        <v>6</v>
      </c>
      <c r="AY64" s="46" t="s">
        <v>6</v>
      </c>
      <c r="BA64" s="46" t="s">
        <v>5</v>
      </c>
      <c r="BC64" s="46" t="s">
        <v>6</v>
      </c>
      <c r="BE64" s="46" t="s">
        <v>6</v>
      </c>
      <c r="BG64" s="46" t="s">
        <v>6</v>
      </c>
      <c r="BI64" s="46" t="s">
        <v>6</v>
      </c>
      <c r="BK64" s="46" t="s">
        <v>5</v>
      </c>
      <c r="BM64" s="46" t="s">
        <v>6</v>
      </c>
      <c r="BO64" s="46">
        <v>5</v>
      </c>
      <c r="BQ64" s="46">
        <v>5</v>
      </c>
      <c r="BS64" s="46">
        <v>5</v>
      </c>
      <c r="BU64" s="46">
        <v>5</v>
      </c>
      <c r="BW64" s="46">
        <v>5</v>
      </c>
      <c r="BY64" s="46">
        <v>5</v>
      </c>
      <c r="CA64" s="46">
        <v>5</v>
      </c>
      <c r="CC64" s="46">
        <v>5</v>
      </c>
      <c r="CE64" s="46">
        <v>2</v>
      </c>
      <c r="CG64" s="46">
        <v>5</v>
      </c>
      <c r="CI64" s="47"/>
    </row>
    <row r="65" spans="2:87" s="46" customFormat="1" ht="12.75" x14ac:dyDescent="0.25">
      <c r="B65" s="46" t="s">
        <v>139</v>
      </c>
      <c r="C65" s="47" t="s">
        <v>89</v>
      </c>
      <c r="E65" s="46" t="s">
        <v>6</v>
      </c>
      <c r="G65" s="46" t="s">
        <v>4</v>
      </c>
      <c r="I65" s="46" t="s">
        <v>4</v>
      </c>
      <c r="K65" s="46" t="s">
        <v>6</v>
      </c>
      <c r="M65" s="46" t="s">
        <v>4</v>
      </c>
      <c r="O65" s="46" t="s">
        <v>6</v>
      </c>
      <c r="Q65" s="46" t="s">
        <v>6</v>
      </c>
      <c r="S65" s="46" t="s">
        <v>4</v>
      </c>
      <c r="U65" s="46" t="s">
        <v>6</v>
      </c>
      <c r="W65" s="46" t="s">
        <v>6</v>
      </c>
      <c r="Y65" s="46" t="s">
        <v>4</v>
      </c>
      <c r="AA65" s="46" t="s">
        <v>6</v>
      </c>
      <c r="AC65" s="46" t="s">
        <v>4</v>
      </c>
      <c r="AE65" s="46" t="s">
        <v>6</v>
      </c>
      <c r="AG65" s="46" t="s">
        <v>6</v>
      </c>
      <c r="AI65" s="46" t="s">
        <v>4</v>
      </c>
      <c r="AK65" s="46" t="s">
        <v>6</v>
      </c>
      <c r="AM65" s="46" t="s">
        <v>6</v>
      </c>
      <c r="AO65" s="46" t="s">
        <v>6</v>
      </c>
      <c r="AQ65" s="46" t="s">
        <v>4</v>
      </c>
      <c r="AS65" s="46" t="s">
        <v>6</v>
      </c>
      <c r="AU65" s="46" t="s">
        <v>4</v>
      </c>
      <c r="AW65" s="46" t="s">
        <v>4</v>
      </c>
      <c r="AY65" s="46" t="s">
        <v>4</v>
      </c>
      <c r="BA65" s="46" t="s">
        <v>6</v>
      </c>
      <c r="BC65" s="46" t="s">
        <v>6</v>
      </c>
      <c r="BE65" s="46" t="s">
        <v>6</v>
      </c>
      <c r="BG65" s="46" t="s">
        <v>6</v>
      </c>
      <c r="BI65" s="46" t="s">
        <v>6</v>
      </c>
      <c r="BK65" s="46" t="s">
        <v>6</v>
      </c>
      <c r="BM65" s="46" t="s">
        <v>6</v>
      </c>
      <c r="BO65" s="46">
        <v>5</v>
      </c>
      <c r="BQ65" s="46">
        <v>3</v>
      </c>
      <c r="BS65" s="46">
        <v>3</v>
      </c>
      <c r="BU65" s="46">
        <v>3</v>
      </c>
      <c r="BW65" s="46">
        <v>3</v>
      </c>
      <c r="BY65" s="46">
        <v>5</v>
      </c>
      <c r="CA65" s="46">
        <v>5</v>
      </c>
      <c r="CC65" s="46">
        <v>5</v>
      </c>
      <c r="CE65" s="46">
        <v>5</v>
      </c>
      <c r="CG65" s="46">
        <v>5</v>
      </c>
      <c r="CI65" s="47"/>
    </row>
    <row r="66" spans="2:87" s="46" customFormat="1" ht="12.75" x14ac:dyDescent="0.25">
      <c r="B66" s="46" t="s">
        <v>141</v>
      </c>
      <c r="C66" s="47" t="s">
        <v>32</v>
      </c>
      <c r="E66" s="46" t="s">
        <v>5</v>
      </c>
      <c r="G66" s="46" t="s">
        <v>4</v>
      </c>
      <c r="I66" s="46" t="s">
        <v>5</v>
      </c>
      <c r="K66" s="46" t="s">
        <v>4</v>
      </c>
      <c r="M66" s="46" t="s">
        <v>361</v>
      </c>
      <c r="O66" s="46" t="s">
        <v>361</v>
      </c>
      <c r="Q66" s="46" t="s">
        <v>361</v>
      </c>
      <c r="S66" s="46" t="s">
        <v>361</v>
      </c>
      <c r="U66" s="46" t="s">
        <v>361</v>
      </c>
      <c r="W66" s="46" t="s">
        <v>361</v>
      </c>
      <c r="Y66" s="46" t="s">
        <v>10</v>
      </c>
      <c r="AA66" s="46" t="s">
        <v>6</v>
      </c>
      <c r="AC66" s="46" t="s">
        <v>6</v>
      </c>
      <c r="AE66" s="46" t="s">
        <v>5</v>
      </c>
      <c r="AG66" s="46" t="s">
        <v>5</v>
      </c>
      <c r="AI66" s="46" t="s">
        <v>6</v>
      </c>
      <c r="AK66" s="46" t="s">
        <v>6</v>
      </c>
      <c r="AM66" s="46" t="s">
        <v>6</v>
      </c>
      <c r="AO66" s="46" t="s">
        <v>6</v>
      </c>
      <c r="AQ66" s="46" t="s">
        <v>5</v>
      </c>
      <c r="AS66" s="46" t="s">
        <v>6</v>
      </c>
      <c r="AU66" s="46" t="s">
        <v>6</v>
      </c>
      <c r="AW66" s="46" t="s">
        <v>6</v>
      </c>
      <c r="AY66" s="46" t="s">
        <v>6</v>
      </c>
      <c r="BA66" s="46" t="s">
        <v>361</v>
      </c>
      <c r="BC66" s="46" t="s">
        <v>5</v>
      </c>
      <c r="BE66" s="46" t="s">
        <v>361</v>
      </c>
      <c r="BG66" s="46" t="s">
        <v>361</v>
      </c>
      <c r="BI66" s="46" t="s">
        <v>361</v>
      </c>
      <c r="BK66" s="46" t="s">
        <v>361</v>
      </c>
      <c r="BM66" s="46" t="s">
        <v>361</v>
      </c>
      <c r="BO66" s="46">
        <v>4</v>
      </c>
      <c r="BQ66" s="46">
        <v>2</v>
      </c>
      <c r="BS66" s="46">
        <v>1</v>
      </c>
      <c r="BU66" s="46">
        <v>2</v>
      </c>
      <c r="BW66" s="46">
        <v>1</v>
      </c>
      <c r="BY66" s="46">
        <v>1</v>
      </c>
      <c r="CA66" s="46">
        <v>3</v>
      </c>
      <c r="CC66" s="46">
        <v>3</v>
      </c>
      <c r="CE66" s="46">
        <v>3</v>
      </c>
      <c r="CG66" s="46">
        <v>4</v>
      </c>
      <c r="CI66" s="47"/>
    </row>
    <row r="67" spans="2:87" s="46" customFormat="1" ht="12.75" x14ac:dyDescent="0.25">
      <c r="B67" s="46" t="s">
        <v>143</v>
      </c>
      <c r="C67" s="47" t="s">
        <v>41</v>
      </c>
      <c r="E67" s="46" t="s">
        <v>4</v>
      </c>
      <c r="G67" s="46" t="s">
        <v>4</v>
      </c>
      <c r="I67" s="46" t="s">
        <v>361</v>
      </c>
      <c r="K67" s="46" t="s">
        <v>361</v>
      </c>
      <c r="M67" s="46" t="s">
        <v>4</v>
      </c>
      <c r="O67" s="46" t="s">
        <v>361</v>
      </c>
      <c r="Q67" s="46" t="s">
        <v>361</v>
      </c>
      <c r="S67" s="46" t="s">
        <v>361</v>
      </c>
      <c r="U67" s="46" t="s">
        <v>361</v>
      </c>
      <c r="W67" s="46" t="s">
        <v>4</v>
      </c>
      <c r="Y67" s="46" t="s">
        <v>4</v>
      </c>
      <c r="AA67" s="46" t="s">
        <v>361</v>
      </c>
      <c r="AC67" s="46" t="s">
        <v>361</v>
      </c>
      <c r="AE67" s="46" t="s">
        <v>5</v>
      </c>
      <c r="AG67" s="46" t="s">
        <v>5</v>
      </c>
      <c r="AI67" s="46" t="s">
        <v>361</v>
      </c>
      <c r="AK67" s="46" t="s">
        <v>6</v>
      </c>
      <c r="AM67" s="46" t="s">
        <v>6</v>
      </c>
      <c r="AO67" s="46" t="s">
        <v>6</v>
      </c>
      <c r="AQ67" s="46" t="s">
        <v>6</v>
      </c>
      <c r="AS67" s="46" t="s">
        <v>6</v>
      </c>
      <c r="AU67" s="46" t="s">
        <v>4</v>
      </c>
      <c r="AW67" s="46" t="s">
        <v>5</v>
      </c>
      <c r="AY67" s="46" t="s">
        <v>5</v>
      </c>
      <c r="BA67" s="46" t="s">
        <v>5</v>
      </c>
      <c r="BC67" s="46" t="s">
        <v>5</v>
      </c>
      <c r="BE67" s="46" t="s">
        <v>5</v>
      </c>
      <c r="BG67" s="46" t="s">
        <v>6</v>
      </c>
      <c r="BI67" s="46" t="s">
        <v>6</v>
      </c>
      <c r="BK67" s="46" t="s">
        <v>5</v>
      </c>
      <c r="BM67" s="46" t="s">
        <v>5</v>
      </c>
      <c r="BO67" s="46">
        <v>5</v>
      </c>
      <c r="BQ67" s="46">
        <v>5</v>
      </c>
      <c r="BS67" s="46">
        <v>5</v>
      </c>
      <c r="BU67" s="46">
        <v>5</v>
      </c>
      <c r="BW67" s="46">
        <v>3</v>
      </c>
      <c r="BY67" s="46">
        <v>1</v>
      </c>
      <c r="CA67" s="46">
        <v>5</v>
      </c>
      <c r="CC67" s="46">
        <v>3</v>
      </c>
      <c r="CE67" s="46">
        <v>1</v>
      </c>
      <c r="CG67" s="46">
        <v>2</v>
      </c>
      <c r="CI67" s="47"/>
    </row>
    <row r="68" spans="2:87" s="46" customFormat="1" ht="12.75" x14ac:dyDescent="0.25">
      <c r="B68" s="46" t="s">
        <v>145</v>
      </c>
      <c r="C68" s="47" t="s">
        <v>9</v>
      </c>
      <c r="E68" s="46" t="s">
        <v>4</v>
      </c>
      <c r="G68" s="46" t="s">
        <v>4</v>
      </c>
      <c r="I68" s="46" t="s">
        <v>4</v>
      </c>
      <c r="K68" s="46" t="s">
        <v>4</v>
      </c>
      <c r="M68" s="46" t="s">
        <v>4</v>
      </c>
      <c r="O68" s="46" t="s">
        <v>4</v>
      </c>
      <c r="Q68" s="46" t="s">
        <v>4</v>
      </c>
      <c r="S68" s="46" t="s">
        <v>4</v>
      </c>
      <c r="U68" s="46" t="s">
        <v>4</v>
      </c>
      <c r="W68" s="46" t="s">
        <v>4</v>
      </c>
      <c r="Y68" s="46" t="s">
        <v>4</v>
      </c>
      <c r="AA68" s="46" t="s">
        <v>361</v>
      </c>
      <c r="AC68" s="46" t="s">
        <v>361</v>
      </c>
      <c r="AE68" s="46" t="s">
        <v>361</v>
      </c>
      <c r="AG68" s="46" t="s">
        <v>4</v>
      </c>
      <c r="AI68" s="46" t="s">
        <v>4</v>
      </c>
      <c r="AK68" s="46" t="s">
        <v>361</v>
      </c>
      <c r="AM68" s="46" t="s">
        <v>361</v>
      </c>
      <c r="AO68" s="46" t="s">
        <v>361</v>
      </c>
      <c r="AQ68" s="46" t="s">
        <v>6</v>
      </c>
      <c r="AS68" s="46" t="s">
        <v>361</v>
      </c>
      <c r="AU68" s="46" t="s">
        <v>6</v>
      </c>
      <c r="AW68" s="46" t="s">
        <v>361</v>
      </c>
      <c r="AY68" s="46" t="s">
        <v>4</v>
      </c>
      <c r="BA68" s="46" t="s">
        <v>361</v>
      </c>
      <c r="BC68" s="46" t="s">
        <v>6</v>
      </c>
      <c r="BE68" s="46" t="s">
        <v>4</v>
      </c>
      <c r="BG68" s="46" t="s">
        <v>361</v>
      </c>
      <c r="BI68" s="46" t="s">
        <v>361</v>
      </c>
      <c r="BK68" s="46" t="s">
        <v>361</v>
      </c>
      <c r="BM68" s="46" t="s">
        <v>361</v>
      </c>
      <c r="BO68" s="46">
        <v>2</v>
      </c>
      <c r="BQ68" s="46">
        <v>2</v>
      </c>
      <c r="BS68" s="46">
        <v>2</v>
      </c>
      <c r="BU68" s="46">
        <v>2</v>
      </c>
      <c r="BW68" s="46">
        <v>1</v>
      </c>
      <c r="BY68" s="46">
        <v>3</v>
      </c>
      <c r="CA68" s="46">
        <v>3</v>
      </c>
      <c r="CC68" s="46">
        <v>3</v>
      </c>
      <c r="CE68" s="46">
        <v>3</v>
      </c>
      <c r="CG68" s="46">
        <v>4</v>
      </c>
      <c r="CI68" s="47"/>
    </row>
    <row r="69" spans="2:87" s="46" customFormat="1" ht="12.75" x14ac:dyDescent="0.25">
      <c r="B69" s="46" t="s">
        <v>147</v>
      </c>
      <c r="C69" s="47" t="s">
        <v>3</v>
      </c>
      <c r="E69" s="46" t="s">
        <v>6</v>
      </c>
      <c r="G69" s="46" t="s">
        <v>6</v>
      </c>
      <c r="I69" s="46" t="s">
        <v>6</v>
      </c>
      <c r="K69" s="46" t="s">
        <v>4</v>
      </c>
      <c r="M69" s="46" t="s">
        <v>6</v>
      </c>
      <c r="O69" s="46" t="s">
        <v>6</v>
      </c>
      <c r="Q69" s="46" t="s">
        <v>6</v>
      </c>
      <c r="S69" s="46" t="s">
        <v>6</v>
      </c>
      <c r="U69" s="46" t="s">
        <v>6</v>
      </c>
      <c r="W69" s="46" t="s">
        <v>6</v>
      </c>
      <c r="Y69" s="46" t="s">
        <v>6</v>
      </c>
      <c r="AA69" s="46" t="s">
        <v>6</v>
      </c>
      <c r="AC69" s="46" t="s">
        <v>6</v>
      </c>
      <c r="AE69" s="46" t="s">
        <v>6</v>
      </c>
      <c r="AG69" s="46" t="s">
        <v>6</v>
      </c>
      <c r="AI69" s="46" t="s">
        <v>6</v>
      </c>
      <c r="AK69" s="46" t="s">
        <v>4</v>
      </c>
      <c r="AM69" s="46" t="s">
        <v>6</v>
      </c>
      <c r="AO69" s="46" t="s">
        <v>4</v>
      </c>
      <c r="AQ69" s="46" t="s">
        <v>6</v>
      </c>
      <c r="AS69" s="46" t="s">
        <v>4</v>
      </c>
      <c r="AU69" s="46" t="s">
        <v>4</v>
      </c>
      <c r="AW69" s="46" t="s">
        <v>4</v>
      </c>
      <c r="AY69" s="46" t="s">
        <v>6</v>
      </c>
      <c r="BA69" s="46" t="s">
        <v>6</v>
      </c>
      <c r="BC69" s="46" t="s">
        <v>6</v>
      </c>
      <c r="BE69" s="46" t="s">
        <v>6</v>
      </c>
      <c r="BG69" s="46" t="s">
        <v>6</v>
      </c>
      <c r="BI69" s="46" t="s">
        <v>6</v>
      </c>
      <c r="BK69" s="46" t="s">
        <v>6</v>
      </c>
      <c r="BM69" s="46" t="s">
        <v>6</v>
      </c>
      <c r="BO69" s="46">
        <v>3</v>
      </c>
      <c r="BQ69" s="46">
        <v>3</v>
      </c>
      <c r="BS69" s="46">
        <v>3</v>
      </c>
      <c r="BU69" s="46">
        <v>3</v>
      </c>
      <c r="BW69" s="46">
        <v>3</v>
      </c>
      <c r="BY69" s="46">
        <v>3</v>
      </c>
      <c r="CA69" s="46">
        <v>3</v>
      </c>
      <c r="CC69" s="46">
        <v>3</v>
      </c>
      <c r="CE69" s="46">
        <v>3</v>
      </c>
      <c r="CG69" s="46">
        <v>3</v>
      </c>
      <c r="CI69" s="47"/>
    </row>
    <row r="70" spans="2:87" s="46" customFormat="1" ht="12.75" x14ac:dyDescent="0.25">
      <c r="B70" s="46" t="s">
        <v>148</v>
      </c>
      <c r="C70" s="47" t="s">
        <v>34</v>
      </c>
      <c r="E70" s="46" t="s">
        <v>4</v>
      </c>
      <c r="G70" s="46" t="s">
        <v>4</v>
      </c>
      <c r="I70" s="46" t="s">
        <v>4</v>
      </c>
      <c r="K70" s="46" t="s">
        <v>4</v>
      </c>
      <c r="M70" s="46" t="s">
        <v>361</v>
      </c>
      <c r="O70" s="46" t="s">
        <v>5</v>
      </c>
      <c r="Q70" s="46" t="s">
        <v>5</v>
      </c>
      <c r="S70" s="46" t="s">
        <v>5</v>
      </c>
      <c r="U70" s="46" t="s">
        <v>5</v>
      </c>
      <c r="W70" s="46" t="s">
        <v>5</v>
      </c>
      <c r="Y70" s="46" t="s">
        <v>5</v>
      </c>
      <c r="AA70" s="46" t="s">
        <v>361</v>
      </c>
      <c r="AC70" s="46" t="s">
        <v>5</v>
      </c>
      <c r="AE70" s="46" t="s">
        <v>5</v>
      </c>
      <c r="AG70" s="46" t="s">
        <v>5</v>
      </c>
      <c r="AI70" s="46" t="s">
        <v>4</v>
      </c>
      <c r="AK70" s="46" t="s">
        <v>361</v>
      </c>
      <c r="AM70" s="46" t="s">
        <v>361</v>
      </c>
      <c r="AO70" s="46" t="s">
        <v>361</v>
      </c>
      <c r="AQ70" s="46" t="s">
        <v>4</v>
      </c>
      <c r="AS70" s="46" t="s">
        <v>361</v>
      </c>
      <c r="AU70" s="46" t="s">
        <v>361</v>
      </c>
      <c r="AW70" s="46" t="s">
        <v>4</v>
      </c>
      <c r="AY70" s="46" t="s">
        <v>361</v>
      </c>
      <c r="BA70" s="46" t="s">
        <v>5</v>
      </c>
      <c r="BC70" s="46" t="s">
        <v>5</v>
      </c>
      <c r="BE70" s="46" t="s">
        <v>5</v>
      </c>
      <c r="BG70" s="46" t="s">
        <v>4</v>
      </c>
      <c r="BI70" s="46" t="s">
        <v>361</v>
      </c>
      <c r="BK70" s="46" t="s">
        <v>361</v>
      </c>
      <c r="BM70" s="46" t="s">
        <v>361</v>
      </c>
      <c r="BO70" s="46">
        <v>2</v>
      </c>
      <c r="BQ70" s="46">
        <v>1</v>
      </c>
      <c r="BS70" s="46">
        <v>2</v>
      </c>
      <c r="BU70" s="46">
        <v>1</v>
      </c>
      <c r="BW70" s="46">
        <v>2</v>
      </c>
      <c r="BY70" s="46">
        <v>2</v>
      </c>
      <c r="CA70" s="46">
        <v>4</v>
      </c>
      <c r="CC70" s="46">
        <v>2</v>
      </c>
      <c r="CE70" s="46">
        <v>2</v>
      </c>
      <c r="CG70" s="46">
        <v>3</v>
      </c>
      <c r="CI70" s="47"/>
    </row>
    <row r="71" spans="2:87" s="46" customFormat="1" ht="12.75" x14ac:dyDescent="0.25">
      <c r="B71" s="46" t="s">
        <v>150</v>
      </c>
      <c r="C71" s="47" t="s">
        <v>41</v>
      </c>
      <c r="E71" s="46" t="s">
        <v>5</v>
      </c>
      <c r="G71" s="46" t="s">
        <v>361</v>
      </c>
      <c r="I71" s="46" t="s">
        <v>361</v>
      </c>
      <c r="K71" s="46" t="s">
        <v>361</v>
      </c>
      <c r="M71" s="46" t="s">
        <v>361</v>
      </c>
      <c r="O71" s="46" t="s">
        <v>361</v>
      </c>
      <c r="Q71" s="46" t="s">
        <v>361</v>
      </c>
      <c r="S71" s="46" t="s">
        <v>361</v>
      </c>
      <c r="U71" s="46" t="s">
        <v>361</v>
      </c>
      <c r="W71" s="46" t="s">
        <v>361</v>
      </c>
      <c r="Y71" s="46" t="s">
        <v>361</v>
      </c>
      <c r="AA71" s="46" t="s">
        <v>361</v>
      </c>
      <c r="AC71" s="46" t="s">
        <v>361</v>
      </c>
      <c r="AE71" s="46" t="s">
        <v>361</v>
      </c>
      <c r="AG71" s="46" t="s">
        <v>361</v>
      </c>
      <c r="AI71" s="46" t="s">
        <v>4</v>
      </c>
      <c r="AK71" s="46" t="s">
        <v>361</v>
      </c>
      <c r="AM71" s="46" t="s">
        <v>361</v>
      </c>
      <c r="AO71" s="46" t="s">
        <v>361</v>
      </c>
      <c r="AQ71" s="46" t="s">
        <v>361</v>
      </c>
      <c r="AS71" s="46" t="s">
        <v>361</v>
      </c>
      <c r="AU71" s="46" t="s">
        <v>361</v>
      </c>
      <c r="AW71" s="46" t="s">
        <v>361</v>
      </c>
      <c r="AY71" s="46" t="s">
        <v>4</v>
      </c>
      <c r="BA71" s="46" t="s">
        <v>361</v>
      </c>
      <c r="BC71" s="46" t="s">
        <v>361</v>
      </c>
      <c r="BE71" s="46" t="s">
        <v>361</v>
      </c>
      <c r="BG71" s="46" t="s">
        <v>361</v>
      </c>
      <c r="BI71" s="46" t="s">
        <v>361</v>
      </c>
      <c r="BK71" s="46" t="s">
        <v>361</v>
      </c>
      <c r="BM71" s="46" t="s">
        <v>361</v>
      </c>
      <c r="BO71" s="46">
        <v>5</v>
      </c>
      <c r="BQ71" s="46">
        <v>4</v>
      </c>
      <c r="BS71" s="46">
        <v>1</v>
      </c>
      <c r="BU71" s="46">
        <v>2</v>
      </c>
      <c r="BW71" s="46">
        <v>1</v>
      </c>
      <c r="BY71" s="46">
        <v>3</v>
      </c>
      <c r="CA71" s="46">
        <v>5</v>
      </c>
      <c r="CC71" s="46">
        <v>5</v>
      </c>
      <c r="CE71" s="46">
        <v>5</v>
      </c>
      <c r="CG71" s="46">
        <v>5</v>
      </c>
      <c r="CI71" s="47"/>
    </row>
    <row r="72" spans="2:87" s="46" customFormat="1" ht="12.75" x14ac:dyDescent="0.25">
      <c r="B72" s="46" t="s">
        <v>152</v>
      </c>
      <c r="C72" s="47" t="s">
        <v>32</v>
      </c>
      <c r="E72" s="46" t="s">
        <v>4</v>
      </c>
      <c r="G72" s="46" t="s">
        <v>4</v>
      </c>
      <c r="I72" s="46" t="s">
        <v>4</v>
      </c>
      <c r="K72" s="46" t="s">
        <v>361</v>
      </c>
      <c r="M72" s="46" t="s">
        <v>4</v>
      </c>
      <c r="O72" s="46" t="s">
        <v>4</v>
      </c>
      <c r="Q72" s="46" t="s">
        <v>4</v>
      </c>
      <c r="S72" s="46" t="s">
        <v>4</v>
      </c>
      <c r="U72" s="46" t="s">
        <v>4</v>
      </c>
      <c r="W72" s="46" t="s">
        <v>4</v>
      </c>
      <c r="Y72" s="46" t="s">
        <v>4</v>
      </c>
      <c r="AA72" s="46" t="s">
        <v>361</v>
      </c>
      <c r="AC72" s="46" t="s">
        <v>361</v>
      </c>
      <c r="AE72" s="46" t="s">
        <v>361</v>
      </c>
      <c r="AG72" s="46" t="s">
        <v>361</v>
      </c>
      <c r="AI72" s="46" t="s">
        <v>361</v>
      </c>
      <c r="AK72" s="46" t="s">
        <v>361</v>
      </c>
      <c r="AM72" s="46" t="s">
        <v>4</v>
      </c>
      <c r="AO72" s="46" t="s">
        <v>361</v>
      </c>
      <c r="AQ72" s="46" t="s">
        <v>361</v>
      </c>
      <c r="AS72" s="46" t="s">
        <v>361</v>
      </c>
      <c r="AU72" s="46" t="s">
        <v>361</v>
      </c>
      <c r="AW72" s="46" t="s">
        <v>361</v>
      </c>
      <c r="AY72" s="46" t="s">
        <v>361</v>
      </c>
      <c r="BA72" s="46" t="s">
        <v>361</v>
      </c>
      <c r="BC72" s="46" t="s">
        <v>361</v>
      </c>
      <c r="BE72" s="46" t="s">
        <v>361</v>
      </c>
      <c r="BG72" s="46" t="s">
        <v>361</v>
      </c>
      <c r="BI72" s="46" t="s">
        <v>361</v>
      </c>
      <c r="BK72" s="46" t="s">
        <v>4</v>
      </c>
      <c r="BM72" s="46" t="s">
        <v>361</v>
      </c>
      <c r="BO72" s="46">
        <v>1</v>
      </c>
      <c r="BQ72" s="46">
        <v>1</v>
      </c>
      <c r="BS72" s="46">
        <v>1</v>
      </c>
      <c r="BU72" s="46">
        <v>1</v>
      </c>
      <c r="BW72" s="46">
        <v>1</v>
      </c>
      <c r="BY72" s="46">
        <v>1</v>
      </c>
      <c r="CA72" s="46">
        <v>1</v>
      </c>
      <c r="CC72" s="46">
        <v>1</v>
      </c>
      <c r="CE72" s="46">
        <v>1</v>
      </c>
      <c r="CG72" s="46">
        <v>1</v>
      </c>
      <c r="CI72" s="47"/>
    </row>
    <row r="73" spans="2:87" s="46" customFormat="1" ht="12.75" x14ac:dyDescent="0.25">
      <c r="B73" s="46" t="s">
        <v>154</v>
      </c>
      <c r="C73" s="47" t="s">
        <v>9</v>
      </c>
      <c r="E73" s="46" t="s">
        <v>4</v>
      </c>
      <c r="G73" s="46" t="s">
        <v>361</v>
      </c>
      <c r="I73" s="46" t="s">
        <v>4</v>
      </c>
      <c r="K73" s="46" t="s">
        <v>5</v>
      </c>
      <c r="M73" s="46" t="s">
        <v>6</v>
      </c>
      <c r="O73" s="46" t="s">
        <v>4</v>
      </c>
      <c r="Q73" s="46" t="s">
        <v>4</v>
      </c>
      <c r="S73" s="46" t="s">
        <v>4</v>
      </c>
      <c r="U73" s="46" t="s">
        <v>4</v>
      </c>
      <c r="W73" s="46" t="s">
        <v>4</v>
      </c>
      <c r="Y73" s="46" t="s">
        <v>4</v>
      </c>
      <c r="AA73" s="46" t="s">
        <v>4</v>
      </c>
      <c r="AC73" s="46" t="s">
        <v>4</v>
      </c>
      <c r="AE73" s="46" t="s">
        <v>6</v>
      </c>
      <c r="AG73" s="46" t="s">
        <v>6</v>
      </c>
      <c r="AI73" s="46" t="s">
        <v>4</v>
      </c>
      <c r="AK73" s="46" t="s">
        <v>4</v>
      </c>
      <c r="AM73" s="46" t="s">
        <v>4</v>
      </c>
      <c r="AO73" s="46" t="s">
        <v>4</v>
      </c>
      <c r="AQ73" s="46" t="s">
        <v>4</v>
      </c>
      <c r="AS73" s="46" t="s">
        <v>4</v>
      </c>
      <c r="AU73" s="46" t="s">
        <v>4</v>
      </c>
      <c r="AW73" s="46" t="s">
        <v>4</v>
      </c>
      <c r="AY73" s="46" t="s">
        <v>4</v>
      </c>
      <c r="BA73" s="46" t="s">
        <v>6</v>
      </c>
      <c r="BC73" s="46" t="s">
        <v>6</v>
      </c>
      <c r="BE73" s="46" t="s">
        <v>6</v>
      </c>
      <c r="BG73" s="46" t="s">
        <v>6</v>
      </c>
      <c r="BI73" s="46" t="s">
        <v>6</v>
      </c>
      <c r="BK73" s="46" t="s">
        <v>4</v>
      </c>
      <c r="BM73" s="46" t="s">
        <v>6</v>
      </c>
      <c r="BO73" s="46">
        <v>2</v>
      </c>
      <c r="BQ73" s="46">
        <v>2</v>
      </c>
      <c r="BS73" s="46">
        <v>2</v>
      </c>
      <c r="BU73" s="46">
        <v>2</v>
      </c>
      <c r="BW73" s="46">
        <v>2</v>
      </c>
      <c r="BY73" s="46">
        <v>3</v>
      </c>
      <c r="CA73" s="46">
        <v>3</v>
      </c>
      <c r="CC73" s="46">
        <v>3</v>
      </c>
      <c r="CE73" s="46">
        <v>3</v>
      </c>
      <c r="CG73" s="46">
        <v>3</v>
      </c>
      <c r="CI73" s="47"/>
    </row>
    <row r="74" spans="2:87" s="46" customFormat="1" ht="12.75" x14ac:dyDescent="0.25">
      <c r="B74" s="46" t="s">
        <v>155</v>
      </c>
      <c r="C74" s="47" t="s">
        <v>89</v>
      </c>
      <c r="E74" s="46" t="s">
        <v>361</v>
      </c>
      <c r="G74" s="46" t="s">
        <v>361</v>
      </c>
      <c r="I74" s="46" t="s">
        <v>4</v>
      </c>
      <c r="K74" s="46" t="s">
        <v>361</v>
      </c>
      <c r="M74" s="46" t="s">
        <v>4</v>
      </c>
      <c r="O74" s="46" t="s">
        <v>361</v>
      </c>
      <c r="Q74" s="46" t="s">
        <v>361</v>
      </c>
      <c r="S74" s="46" t="s">
        <v>4</v>
      </c>
      <c r="U74" s="46" t="s">
        <v>4</v>
      </c>
      <c r="W74" s="46" t="s">
        <v>361</v>
      </c>
      <c r="Y74" s="46" t="s">
        <v>4</v>
      </c>
      <c r="AA74" s="46" t="s">
        <v>4</v>
      </c>
      <c r="AC74" s="46" t="s">
        <v>4</v>
      </c>
      <c r="AE74" s="46" t="s">
        <v>4</v>
      </c>
      <c r="AG74" s="46" t="s">
        <v>361</v>
      </c>
      <c r="AI74" s="46" t="s">
        <v>4</v>
      </c>
      <c r="AK74" s="46" t="s">
        <v>361</v>
      </c>
      <c r="AM74" s="46" t="s">
        <v>361</v>
      </c>
      <c r="AO74" s="46" t="s">
        <v>361</v>
      </c>
      <c r="AQ74" s="46" t="s">
        <v>4</v>
      </c>
      <c r="AS74" s="46" t="s">
        <v>361</v>
      </c>
      <c r="AU74" s="46" t="s">
        <v>4</v>
      </c>
      <c r="AW74" s="46" t="s">
        <v>4</v>
      </c>
      <c r="AY74" s="46" t="s">
        <v>4</v>
      </c>
      <c r="BA74" s="46" t="s">
        <v>361</v>
      </c>
      <c r="BC74" s="46" t="s">
        <v>361</v>
      </c>
      <c r="BE74" s="46" t="s">
        <v>361</v>
      </c>
      <c r="BG74" s="46" t="s">
        <v>361</v>
      </c>
      <c r="BI74" s="46" t="s">
        <v>361</v>
      </c>
      <c r="BK74" s="46" t="s">
        <v>361</v>
      </c>
      <c r="BM74" s="46" t="s">
        <v>361</v>
      </c>
      <c r="BO74" s="46">
        <v>1</v>
      </c>
      <c r="BQ74" s="46">
        <v>1</v>
      </c>
      <c r="BS74" s="46">
        <v>1</v>
      </c>
      <c r="BU74" s="46">
        <v>3</v>
      </c>
      <c r="BW74" s="46">
        <v>1</v>
      </c>
      <c r="BY74" s="46">
        <v>3</v>
      </c>
      <c r="CA74" s="46">
        <v>2</v>
      </c>
      <c r="CC74" s="46">
        <v>1</v>
      </c>
      <c r="CE74" s="46">
        <v>2</v>
      </c>
      <c r="CG74" s="46">
        <v>2</v>
      </c>
      <c r="CI74" s="47"/>
    </row>
    <row r="75" spans="2:87" s="46" customFormat="1" ht="12.75" x14ac:dyDescent="0.25">
      <c r="B75" s="46" t="s">
        <v>157</v>
      </c>
      <c r="C75" s="47" t="s">
        <v>3</v>
      </c>
      <c r="E75" s="46" t="s">
        <v>5</v>
      </c>
      <c r="G75" s="46" t="s">
        <v>4</v>
      </c>
      <c r="I75" s="46" t="s">
        <v>4</v>
      </c>
      <c r="K75" s="46" t="s">
        <v>4</v>
      </c>
      <c r="M75" s="46" t="s">
        <v>361</v>
      </c>
      <c r="O75" s="46" t="s">
        <v>4</v>
      </c>
      <c r="Q75" s="46" t="s">
        <v>4</v>
      </c>
      <c r="S75" s="46" t="s">
        <v>4</v>
      </c>
      <c r="U75" s="46" t="s">
        <v>4</v>
      </c>
      <c r="W75" s="46" t="s">
        <v>4</v>
      </c>
      <c r="Y75" s="46" t="s">
        <v>4</v>
      </c>
      <c r="AA75" s="46" t="s">
        <v>361</v>
      </c>
      <c r="AC75" s="46" t="s">
        <v>4</v>
      </c>
      <c r="AE75" s="46" t="s">
        <v>361</v>
      </c>
      <c r="AG75" s="46" t="s">
        <v>361</v>
      </c>
      <c r="AI75" s="46" t="s">
        <v>4</v>
      </c>
      <c r="AK75" s="46" t="s">
        <v>361</v>
      </c>
      <c r="AM75" s="46" t="s">
        <v>361</v>
      </c>
      <c r="AO75" s="46" t="s">
        <v>361</v>
      </c>
      <c r="AQ75" s="46" t="s">
        <v>361</v>
      </c>
      <c r="AS75" s="46" t="s">
        <v>361</v>
      </c>
      <c r="AU75" s="46" t="s">
        <v>361</v>
      </c>
      <c r="AW75" s="46" t="s">
        <v>4</v>
      </c>
      <c r="AY75" s="46" t="s">
        <v>4</v>
      </c>
      <c r="BA75" s="46" t="s">
        <v>361</v>
      </c>
      <c r="BC75" s="46" t="s">
        <v>361</v>
      </c>
      <c r="BE75" s="46" t="s">
        <v>361</v>
      </c>
      <c r="BG75" s="46" t="s">
        <v>361</v>
      </c>
      <c r="BI75" s="46" t="s">
        <v>361</v>
      </c>
      <c r="BK75" s="46" t="s">
        <v>361</v>
      </c>
      <c r="BM75" s="46" t="s">
        <v>361</v>
      </c>
      <c r="BO75" s="46">
        <v>3</v>
      </c>
      <c r="BQ75" s="46">
        <v>3</v>
      </c>
      <c r="BS75" s="46">
        <v>3</v>
      </c>
      <c r="BU75" s="46">
        <v>3</v>
      </c>
      <c r="BW75" s="46">
        <v>3</v>
      </c>
      <c r="BY75" s="46">
        <v>1</v>
      </c>
      <c r="CA75" s="46">
        <v>3</v>
      </c>
      <c r="CC75" s="46">
        <v>3</v>
      </c>
      <c r="CE75" s="46">
        <v>3</v>
      </c>
      <c r="CG75" s="46">
        <v>3</v>
      </c>
      <c r="CI75" s="47"/>
    </row>
    <row r="76" spans="2:87" s="46" customFormat="1" ht="12.75" x14ac:dyDescent="0.25">
      <c r="B76" s="46" t="s">
        <v>159</v>
      </c>
      <c r="C76" s="47" t="s">
        <v>41</v>
      </c>
      <c r="E76" s="46" t="s">
        <v>361</v>
      </c>
      <c r="G76" s="46" t="s">
        <v>361</v>
      </c>
      <c r="I76" s="46" t="s">
        <v>361</v>
      </c>
      <c r="K76" s="46" t="s">
        <v>4</v>
      </c>
      <c r="M76" s="46" t="s">
        <v>361</v>
      </c>
      <c r="O76" s="46" t="s">
        <v>361</v>
      </c>
      <c r="Q76" s="46" t="s">
        <v>361</v>
      </c>
      <c r="S76" s="46" t="s">
        <v>361</v>
      </c>
      <c r="U76" s="46" t="s">
        <v>361</v>
      </c>
      <c r="W76" s="46" t="s">
        <v>361</v>
      </c>
      <c r="Y76" s="46" t="s">
        <v>4</v>
      </c>
      <c r="AA76" s="46" t="s">
        <v>361</v>
      </c>
      <c r="AC76" s="46" t="s">
        <v>361</v>
      </c>
      <c r="AE76" s="46" t="s">
        <v>361</v>
      </c>
      <c r="AG76" s="46" t="s">
        <v>361</v>
      </c>
      <c r="AI76" s="46" t="s">
        <v>361</v>
      </c>
      <c r="AK76" s="46" t="s">
        <v>361</v>
      </c>
      <c r="AM76" s="46" t="s">
        <v>361</v>
      </c>
      <c r="AO76" s="46" t="s">
        <v>361</v>
      </c>
      <c r="AQ76" s="46" t="s">
        <v>361</v>
      </c>
      <c r="AS76" s="46" t="s">
        <v>361</v>
      </c>
      <c r="AU76" s="46" t="s">
        <v>361</v>
      </c>
      <c r="AW76" s="46" t="s">
        <v>361</v>
      </c>
      <c r="AY76" s="46" t="s">
        <v>361</v>
      </c>
      <c r="BA76" s="46" t="s">
        <v>361</v>
      </c>
      <c r="BC76" s="46" t="s">
        <v>361</v>
      </c>
      <c r="BE76" s="46" t="s">
        <v>361</v>
      </c>
      <c r="BG76" s="46" t="s">
        <v>361</v>
      </c>
      <c r="BI76" s="46" t="s">
        <v>361</v>
      </c>
      <c r="BK76" s="46" t="s">
        <v>361</v>
      </c>
      <c r="BM76" s="46" t="s">
        <v>361</v>
      </c>
      <c r="BO76" s="46">
        <v>5</v>
      </c>
      <c r="BQ76" s="46">
        <v>1</v>
      </c>
      <c r="BS76" s="46">
        <v>1</v>
      </c>
      <c r="BU76" s="46">
        <v>2</v>
      </c>
      <c r="BW76" s="46">
        <v>3</v>
      </c>
      <c r="BY76" s="46">
        <v>1</v>
      </c>
      <c r="CA76" s="46">
        <v>1</v>
      </c>
      <c r="CC76" s="46">
        <v>3</v>
      </c>
      <c r="CE76" s="46">
        <v>3</v>
      </c>
      <c r="CG76" s="46">
        <v>3</v>
      </c>
      <c r="CI76" s="47"/>
    </row>
    <row r="77" spans="2:87" s="46" customFormat="1" ht="12.75" x14ac:dyDescent="0.25">
      <c r="B77" s="46" t="s">
        <v>161</v>
      </c>
      <c r="C77" s="47" t="s">
        <v>9</v>
      </c>
      <c r="E77" s="46" t="s">
        <v>4</v>
      </c>
      <c r="G77" s="46" t="s">
        <v>5</v>
      </c>
      <c r="I77" s="46" t="s">
        <v>6</v>
      </c>
      <c r="K77" s="46" t="s">
        <v>5</v>
      </c>
      <c r="M77" s="46" t="s">
        <v>4</v>
      </c>
      <c r="O77" s="46" t="s">
        <v>6</v>
      </c>
      <c r="Q77" s="46" t="s">
        <v>6</v>
      </c>
      <c r="S77" s="46" t="s">
        <v>6</v>
      </c>
      <c r="U77" s="46" t="s">
        <v>6</v>
      </c>
      <c r="W77" s="46" t="s">
        <v>6</v>
      </c>
      <c r="Y77" s="46" t="s">
        <v>4</v>
      </c>
      <c r="AA77" s="46" t="s">
        <v>6</v>
      </c>
      <c r="AC77" s="46" t="s">
        <v>6</v>
      </c>
      <c r="AE77" s="46" t="s">
        <v>5</v>
      </c>
      <c r="AG77" s="46" t="s">
        <v>5</v>
      </c>
      <c r="AI77" s="46" t="s">
        <v>5</v>
      </c>
      <c r="AK77" s="46" t="s">
        <v>6</v>
      </c>
      <c r="AM77" s="46" t="s">
        <v>6</v>
      </c>
      <c r="AO77" s="46" t="s">
        <v>6</v>
      </c>
      <c r="AQ77" s="46" t="s">
        <v>6</v>
      </c>
      <c r="AS77" s="46" t="s">
        <v>6</v>
      </c>
      <c r="AU77" s="46" t="s">
        <v>6</v>
      </c>
      <c r="AW77" s="46" t="s">
        <v>6</v>
      </c>
      <c r="AY77" s="46" t="s">
        <v>10</v>
      </c>
      <c r="BA77" s="46" t="s">
        <v>5</v>
      </c>
      <c r="BC77" s="46" t="s">
        <v>5</v>
      </c>
      <c r="BE77" s="46" t="s">
        <v>6</v>
      </c>
      <c r="BG77" s="46" t="s">
        <v>361</v>
      </c>
      <c r="BI77" s="46" t="s">
        <v>361</v>
      </c>
      <c r="BK77" s="46" t="s">
        <v>361</v>
      </c>
      <c r="BM77" s="46" t="s">
        <v>5</v>
      </c>
      <c r="BO77" s="46">
        <v>5</v>
      </c>
      <c r="BQ77" s="46">
        <v>5</v>
      </c>
      <c r="BS77" s="46">
        <v>5</v>
      </c>
      <c r="BU77" s="46">
        <v>5</v>
      </c>
      <c r="BW77" s="46">
        <v>5</v>
      </c>
      <c r="BY77" s="46">
        <v>3</v>
      </c>
      <c r="CA77" s="46">
        <v>3</v>
      </c>
      <c r="CC77" s="46">
        <v>3</v>
      </c>
      <c r="CE77" s="46">
        <v>2</v>
      </c>
      <c r="CG77" s="46">
        <v>2</v>
      </c>
      <c r="CI77" s="47"/>
    </row>
    <row r="78" spans="2:87" s="46" customFormat="1" ht="12.75" x14ac:dyDescent="0.25">
      <c r="B78" s="46" t="s">
        <v>163</v>
      </c>
      <c r="C78" s="47" t="s">
        <v>9</v>
      </c>
      <c r="E78" s="46" t="s">
        <v>6</v>
      </c>
      <c r="G78" s="46" t="s">
        <v>4</v>
      </c>
      <c r="I78" s="46" t="s">
        <v>4</v>
      </c>
      <c r="K78" s="46" t="s">
        <v>4</v>
      </c>
      <c r="M78" s="46" t="s">
        <v>4</v>
      </c>
      <c r="O78" s="46" t="s">
        <v>4</v>
      </c>
      <c r="Q78" s="46" t="s">
        <v>4</v>
      </c>
      <c r="S78" s="46" t="s">
        <v>4</v>
      </c>
      <c r="U78" s="46" t="s">
        <v>4</v>
      </c>
      <c r="W78" s="46" t="s">
        <v>4</v>
      </c>
      <c r="Y78" s="46" t="s">
        <v>4</v>
      </c>
      <c r="AA78" s="46" t="s">
        <v>4</v>
      </c>
      <c r="AC78" s="46" t="s">
        <v>4</v>
      </c>
      <c r="AE78" s="46" t="s">
        <v>4</v>
      </c>
      <c r="AG78" s="46" t="s">
        <v>5</v>
      </c>
      <c r="AI78" s="46" t="s">
        <v>4</v>
      </c>
      <c r="AK78" s="46" t="s">
        <v>4</v>
      </c>
      <c r="AM78" s="46" t="s">
        <v>4</v>
      </c>
      <c r="AO78" s="46" t="s">
        <v>4</v>
      </c>
      <c r="AQ78" s="46" t="s">
        <v>4</v>
      </c>
      <c r="AS78" s="46" t="s">
        <v>4</v>
      </c>
      <c r="AU78" s="46" t="s">
        <v>4</v>
      </c>
      <c r="AW78" s="46" t="s">
        <v>4</v>
      </c>
      <c r="AY78" s="46" t="s">
        <v>4</v>
      </c>
      <c r="BA78" s="46" t="s">
        <v>5</v>
      </c>
      <c r="BC78" s="46" t="s">
        <v>5</v>
      </c>
      <c r="BE78" s="46" t="s">
        <v>5</v>
      </c>
      <c r="BG78" s="46" t="s">
        <v>4</v>
      </c>
      <c r="BI78" s="46" t="s">
        <v>5</v>
      </c>
      <c r="BK78" s="46" t="s">
        <v>5</v>
      </c>
      <c r="BM78" s="46" t="s">
        <v>5</v>
      </c>
      <c r="BO78" s="46">
        <v>4</v>
      </c>
      <c r="BQ78" s="46">
        <v>4</v>
      </c>
      <c r="BS78" s="46">
        <v>2</v>
      </c>
      <c r="BU78" s="46">
        <v>4</v>
      </c>
      <c r="BW78" s="46">
        <v>1</v>
      </c>
      <c r="BY78" s="46">
        <v>1</v>
      </c>
      <c r="CA78" s="46">
        <v>3</v>
      </c>
      <c r="CC78" s="46">
        <v>2</v>
      </c>
      <c r="CE78" s="46">
        <v>2</v>
      </c>
      <c r="CG78" s="46">
        <v>1</v>
      </c>
      <c r="CI78" s="47"/>
    </row>
    <row r="79" spans="2:87" s="46" customFormat="1" ht="12.75" x14ac:dyDescent="0.25">
      <c r="B79" s="46" t="s">
        <v>164</v>
      </c>
      <c r="C79" s="47" t="s">
        <v>89</v>
      </c>
      <c r="E79" s="46" t="s">
        <v>361</v>
      </c>
      <c r="G79" s="46" t="s">
        <v>361</v>
      </c>
      <c r="I79" s="46" t="s">
        <v>4</v>
      </c>
      <c r="K79" s="46" t="s">
        <v>361</v>
      </c>
      <c r="M79" s="46" t="s">
        <v>361</v>
      </c>
      <c r="O79" s="46" t="s">
        <v>361</v>
      </c>
      <c r="Q79" s="46" t="s">
        <v>361</v>
      </c>
      <c r="S79" s="46" t="s">
        <v>361</v>
      </c>
      <c r="U79" s="46" t="s">
        <v>361</v>
      </c>
      <c r="W79" s="46" t="s">
        <v>361</v>
      </c>
      <c r="Y79" s="46" t="s">
        <v>361</v>
      </c>
      <c r="AA79" s="46" t="s">
        <v>361</v>
      </c>
      <c r="AC79" s="46" t="s">
        <v>361</v>
      </c>
      <c r="AE79" s="46" t="s">
        <v>361</v>
      </c>
      <c r="AG79" s="46" t="s">
        <v>361</v>
      </c>
      <c r="AI79" s="46" t="s">
        <v>361</v>
      </c>
      <c r="AK79" s="46" t="s">
        <v>361</v>
      </c>
      <c r="AM79" s="46" t="s">
        <v>361</v>
      </c>
      <c r="AO79" s="46" t="s">
        <v>361</v>
      </c>
      <c r="AQ79" s="46" t="s">
        <v>361</v>
      </c>
      <c r="AS79" s="46" t="s">
        <v>361</v>
      </c>
      <c r="AU79" s="46" t="s">
        <v>361</v>
      </c>
      <c r="AW79" s="46" t="s">
        <v>361</v>
      </c>
      <c r="AY79" s="46" t="s">
        <v>4</v>
      </c>
      <c r="BA79" s="46" t="s">
        <v>361</v>
      </c>
      <c r="BC79" s="46" t="s">
        <v>361</v>
      </c>
      <c r="BE79" s="46" t="s">
        <v>361</v>
      </c>
      <c r="BG79" s="46" t="s">
        <v>361</v>
      </c>
      <c r="BI79" s="46" t="s">
        <v>361</v>
      </c>
      <c r="BK79" s="46" t="s">
        <v>361</v>
      </c>
      <c r="BM79" s="46" t="s">
        <v>361</v>
      </c>
      <c r="BO79" s="46">
        <v>4</v>
      </c>
      <c r="BQ79" s="46">
        <v>4</v>
      </c>
      <c r="BS79" s="46">
        <v>4</v>
      </c>
      <c r="BU79" s="46">
        <v>4</v>
      </c>
      <c r="BW79" s="46">
        <v>4</v>
      </c>
      <c r="BY79" s="46">
        <v>4</v>
      </c>
      <c r="CA79" s="46">
        <v>4</v>
      </c>
      <c r="CC79" s="46">
        <v>4</v>
      </c>
      <c r="CE79" s="46">
        <v>4</v>
      </c>
      <c r="CG79" s="46">
        <v>4</v>
      </c>
      <c r="CI79" s="47"/>
    </row>
    <row r="80" spans="2:87" s="46" customFormat="1" ht="12.75" x14ac:dyDescent="0.25">
      <c r="B80" s="46" t="s">
        <v>166</v>
      </c>
      <c r="C80" s="47" t="s">
        <v>9</v>
      </c>
      <c r="E80" s="46" t="s">
        <v>4</v>
      </c>
      <c r="G80" s="46" t="s">
        <v>4</v>
      </c>
      <c r="I80" s="46" t="s">
        <v>361</v>
      </c>
      <c r="K80" s="46" t="s">
        <v>4</v>
      </c>
      <c r="M80" s="46" t="s">
        <v>361</v>
      </c>
      <c r="O80" s="46" t="s">
        <v>4</v>
      </c>
      <c r="Q80" s="46" t="s">
        <v>4</v>
      </c>
      <c r="S80" s="46" t="s">
        <v>4</v>
      </c>
      <c r="U80" s="46" t="s">
        <v>4</v>
      </c>
      <c r="W80" s="46" t="s">
        <v>4</v>
      </c>
      <c r="Y80" s="46" t="s">
        <v>4</v>
      </c>
      <c r="AA80" s="46" t="s">
        <v>361</v>
      </c>
      <c r="AC80" s="46" t="s">
        <v>4</v>
      </c>
      <c r="AE80" s="46" t="s">
        <v>4</v>
      </c>
      <c r="AG80" s="46" t="s">
        <v>4</v>
      </c>
      <c r="AI80" s="46" t="s">
        <v>4</v>
      </c>
      <c r="AK80" s="46" t="s">
        <v>4</v>
      </c>
      <c r="AM80" s="46" t="s">
        <v>4</v>
      </c>
      <c r="AO80" s="46" t="s">
        <v>4</v>
      </c>
      <c r="AQ80" s="46" t="s">
        <v>4</v>
      </c>
      <c r="AS80" s="46" t="s">
        <v>4</v>
      </c>
      <c r="AU80" s="46" t="s">
        <v>4</v>
      </c>
      <c r="AW80" s="46" t="s">
        <v>4</v>
      </c>
      <c r="AY80" s="46" t="s">
        <v>4</v>
      </c>
      <c r="BA80" s="46" t="s">
        <v>4</v>
      </c>
      <c r="BC80" s="46" t="s">
        <v>4</v>
      </c>
      <c r="BE80" s="46" t="s">
        <v>4</v>
      </c>
      <c r="BG80" s="46" t="s">
        <v>4</v>
      </c>
      <c r="BI80" s="46" t="s">
        <v>4</v>
      </c>
      <c r="BK80" s="46" t="s">
        <v>4</v>
      </c>
      <c r="BM80" s="46" t="s">
        <v>4</v>
      </c>
      <c r="BO80" s="46">
        <v>4</v>
      </c>
      <c r="BQ80" s="46">
        <v>1</v>
      </c>
      <c r="BS80" s="46">
        <v>1</v>
      </c>
      <c r="BU80" s="46">
        <v>4</v>
      </c>
      <c r="BW80" s="46">
        <v>1</v>
      </c>
      <c r="BY80" s="46">
        <v>4</v>
      </c>
      <c r="CA80" s="46">
        <v>4</v>
      </c>
      <c r="CC80" s="46">
        <v>4</v>
      </c>
      <c r="CE80" s="46">
        <v>4</v>
      </c>
      <c r="CG80" s="46">
        <v>4</v>
      </c>
      <c r="CI80" s="47"/>
    </row>
    <row r="81" spans="2:87" s="46" customFormat="1" ht="12.75" x14ac:dyDescent="0.25">
      <c r="B81" s="46" t="s">
        <v>168</v>
      </c>
      <c r="C81" s="47" t="s">
        <v>3</v>
      </c>
      <c r="E81" s="46" t="s">
        <v>361</v>
      </c>
      <c r="G81" s="46" t="s">
        <v>4</v>
      </c>
      <c r="I81" s="46" t="s">
        <v>6</v>
      </c>
      <c r="K81" s="46" t="s">
        <v>361</v>
      </c>
      <c r="M81" s="46" t="s">
        <v>10</v>
      </c>
      <c r="O81" s="46" t="s">
        <v>4</v>
      </c>
      <c r="Q81" s="46" t="s">
        <v>6</v>
      </c>
      <c r="S81" s="46" t="s">
        <v>6</v>
      </c>
      <c r="U81" s="46" t="s">
        <v>6</v>
      </c>
      <c r="W81" s="46" t="s">
        <v>6</v>
      </c>
      <c r="Y81" s="46" t="s">
        <v>4</v>
      </c>
      <c r="AA81" s="46" t="s">
        <v>361</v>
      </c>
      <c r="AC81" s="46" t="s">
        <v>4</v>
      </c>
      <c r="AE81" s="46" t="s">
        <v>4</v>
      </c>
      <c r="AG81" s="46" t="s">
        <v>361</v>
      </c>
      <c r="AI81" s="46" t="s">
        <v>4</v>
      </c>
      <c r="AK81" s="46" t="s">
        <v>361</v>
      </c>
      <c r="AM81" s="46" t="s">
        <v>6</v>
      </c>
      <c r="AO81" s="46" t="s">
        <v>361</v>
      </c>
      <c r="AQ81" s="46" t="s">
        <v>6</v>
      </c>
      <c r="AS81" s="46" t="s">
        <v>361</v>
      </c>
      <c r="AU81" s="46" t="s">
        <v>6</v>
      </c>
      <c r="AW81" s="46" t="s">
        <v>361</v>
      </c>
      <c r="AY81" s="46" t="s">
        <v>4</v>
      </c>
      <c r="BA81" s="46" t="s">
        <v>361</v>
      </c>
      <c r="BC81" s="46" t="s">
        <v>361</v>
      </c>
      <c r="BE81" s="46" t="s">
        <v>361</v>
      </c>
      <c r="BG81" s="46" t="s">
        <v>10</v>
      </c>
      <c r="BI81" s="46" t="s">
        <v>10</v>
      </c>
      <c r="BK81" s="46" t="s">
        <v>361</v>
      </c>
      <c r="BM81" s="46" t="s">
        <v>361</v>
      </c>
      <c r="BO81" s="46">
        <v>3</v>
      </c>
      <c r="BQ81" s="46">
        <v>2</v>
      </c>
      <c r="BS81" s="46">
        <v>1</v>
      </c>
      <c r="BU81" s="46">
        <v>3</v>
      </c>
      <c r="BW81" s="46">
        <v>2</v>
      </c>
      <c r="BY81" s="46">
        <v>1</v>
      </c>
      <c r="CA81" s="46">
        <v>3</v>
      </c>
      <c r="CC81" s="46">
        <v>3</v>
      </c>
      <c r="CE81" s="46">
        <v>3</v>
      </c>
      <c r="CG81" s="46">
        <v>3</v>
      </c>
      <c r="CI81" s="47"/>
    </row>
    <row r="82" spans="2:87" s="46" customFormat="1" ht="12.75" x14ac:dyDescent="0.25">
      <c r="B82" s="46" t="s">
        <v>170</v>
      </c>
      <c r="C82" s="47" t="s">
        <v>9</v>
      </c>
      <c r="E82" s="46" t="s">
        <v>4</v>
      </c>
      <c r="G82" s="46" t="s">
        <v>4</v>
      </c>
      <c r="I82" s="46" t="s">
        <v>4</v>
      </c>
      <c r="K82" s="46" t="s">
        <v>361</v>
      </c>
      <c r="M82" s="46" t="s">
        <v>4</v>
      </c>
      <c r="O82" s="46" t="s">
        <v>4</v>
      </c>
      <c r="Q82" s="46" t="s">
        <v>4</v>
      </c>
      <c r="S82" s="46" t="s">
        <v>4</v>
      </c>
      <c r="U82" s="46" t="s">
        <v>4</v>
      </c>
      <c r="W82" s="46" t="s">
        <v>4</v>
      </c>
      <c r="Y82" s="46" t="s">
        <v>4</v>
      </c>
      <c r="AA82" s="46" t="s">
        <v>361</v>
      </c>
      <c r="AC82" s="46" t="s">
        <v>361</v>
      </c>
      <c r="AE82" s="46" t="s">
        <v>361</v>
      </c>
      <c r="AG82" s="46" t="s">
        <v>361</v>
      </c>
      <c r="AI82" s="46" t="s">
        <v>361</v>
      </c>
      <c r="AK82" s="46" t="s">
        <v>361</v>
      </c>
      <c r="AM82" s="46" t="s">
        <v>4</v>
      </c>
      <c r="AO82" s="46" t="s">
        <v>361</v>
      </c>
      <c r="AQ82" s="46" t="s">
        <v>4</v>
      </c>
      <c r="AS82" s="46" t="s">
        <v>361</v>
      </c>
      <c r="AU82" s="46" t="s">
        <v>4</v>
      </c>
      <c r="AW82" s="46" t="s">
        <v>361</v>
      </c>
      <c r="AY82" s="46" t="s">
        <v>361</v>
      </c>
      <c r="BA82" s="46" t="s">
        <v>5</v>
      </c>
      <c r="BC82" s="46" t="s">
        <v>10</v>
      </c>
      <c r="BE82" s="46" t="s">
        <v>6</v>
      </c>
      <c r="BG82" s="46" t="s">
        <v>5</v>
      </c>
      <c r="BI82" s="46" t="s">
        <v>5</v>
      </c>
      <c r="BK82" s="46" t="s">
        <v>5</v>
      </c>
      <c r="BM82" s="46" t="s">
        <v>5</v>
      </c>
      <c r="BO82" s="46">
        <v>3</v>
      </c>
      <c r="BQ82" s="46">
        <v>2</v>
      </c>
      <c r="BS82" s="46">
        <v>2</v>
      </c>
      <c r="BU82" s="46">
        <v>2</v>
      </c>
      <c r="BW82" s="46">
        <v>2</v>
      </c>
      <c r="BY82" s="46">
        <v>3</v>
      </c>
      <c r="CA82" s="46">
        <v>3</v>
      </c>
      <c r="CC82" s="46">
        <v>2</v>
      </c>
      <c r="CE82" s="46">
        <v>3</v>
      </c>
      <c r="CG82" s="46">
        <v>2</v>
      </c>
      <c r="CI82" s="47"/>
    </row>
    <row r="83" spans="2:87" s="46" customFormat="1" ht="12.75" x14ac:dyDescent="0.25">
      <c r="B83" s="46" t="s">
        <v>171</v>
      </c>
      <c r="C83" s="47" t="s">
        <v>34</v>
      </c>
      <c r="E83" s="46" t="s">
        <v>4</v>
      </c>
      <c r="G83" s="46" t="s">
        <v>4</v>
      </c>
      <c r="I83" s="46" t="s">
        <v>4</v>
      </c>
      <c r="K83" s="46" t="s">
        <v>4</v>
      </c>
      <c r="M83" s="46" t="s">
        <v>361</v>
      </c>
      <c r="O83" s="46" t="s">
        <v>4</v>
      </c>
      <c r="Q83" s="46" t="s">
        <v>4</v>
      </c>
      <c r="S83" s="46" t="s">
        <v>4</v>
      </c>
      <c r="U83" s="46" t="s">
        <v>4</v>
      </c>
      <c r="W83" s="46" t="s">
        <v>4</v>
      </c>
      <c r="Y83" s="46" t="s">
        <v>4</v>
      </c>
      <c r="AA83" s="46" t="s">
        <v>4</v>
      </c>
      <c r="AC83" s="46" t="s">
        <v>4</v>
      </c>
      <c r="AE83" s="46" t="s">
        <v>10</v>
      </c>
      <c r="AG83" s="46" t="s">
        <v>10</v>
      </c>
      <c r="AI83" s="46" t="s">
        <v>4</v>
      </c>
      <c r="AK83" s="46" t="s">
        <v>4</v>
      </c>
      <c r="AM83" s="46" t="s">
        <v>4</v>
      </c>
      <c r="AO83" s="46" t="s">
        <v>4</v>
      </c>
      <c r="AQ83" s="46" t="s">
        <v>4</v>
      </c>
      <c r="AS83" s="46" t="s">
        <v>4</v>
      </c>
      <c r="AU83" s="46" t="s">
        <v>4</v>
      </c>
      <c r="AW83" s="46" t="s">
        <v>4</v>
      </c>
      <c r="AY83" s="46" t="s">
        <v>4</v>
      </c>
      <c r="BA83" s="46" t="s">
        <v>5</v>
      </c>
      <c r="BC83" s="46" t="s">
        <v>10</v>
      </c>
      <c r="BE83" s="46" t="s">
        <v>10</v>
      </c>
      <c r="BG83" s="46" t="s">
        <v>4</v>
      </c>
      <c r="BI83" s="46" t="s">
        <v>361</v>
      </c>
      <c r="BK83" s="46" t="s">
        <v>5</v>
      </c>
      <c r="BM83" s="46" t="s">
        <v>5</v>
      </c>
      <c r="BO83" s="46">
        <v>1</v>
      </c>
      <c r="BQ83" s="46">
        <v>3</v>
      </c>
      <c r="BS83" s="46">
        <v>5</v>
      </c>
      <c r="BU83" s="46">
        <v>2</v>
      </c>
      <c r="BW83" s="46">
        <v>5</v>
      </c>
      <c r="BY83" s="46">
        <v>3</v>
      </c>
      <c r="CA83" s="46">
        <v>4</v>
      </c>
      <c r="CC83" s="46">
        <v>5</v>
      </c>
      <c r="CE83" s="46">
        <v>2</v>
      </c>
      <c r="CG83" s="46">
        <v>3</v>
      </c>
      <c r="CI83" s="47"/>
    </row>
    <row r="84" spans="2:87" s="46" customFormat="1" ht="12.75" x14ac:dyDescent="0.25">
      <c r="B84" s="46" t="s">
        <v>173</v>
      </c>
      <c r="C84" s="47" t="s">
        <v>32</v>
      </c>
      <c r="E84" s="46" t="s">
        <v>4</v>
      </c>
      <c r="G84" s="46" t="s">
        <v>361</v>
      </c>
      <c r="I84" s="46" t="s">
        <v>361</v>
      </c>
      <c r="K84" s="46" t="s">
        <v>361</v>
      </c>
      <c r="M84" s="46" t="s">
        <v>361</v>
      </c>
      <c r="O84" s="46" t="s">
        <v>361</v>
      </c>
      <c r="Q84" s="46" t="s">
        <v>361</v>
      </c>
      <c r="S84" s="46" t="s">
        <v>361</v>
      </c>
      <c r="U84" s="46" t="s">
        <v>361</v>
      </c>
      <c r="W84" s="46" t="s">
        <v>361</v>
      </c>
      <c r="Y84" s="46" t="s">
        <v>361</v>
      </c>
      <c r="AA84" s="46" t="s">
        <v>361</v>
      </c>
      <c r="AC84" s="46" t="s">
        <v>361</v>
      </c>
      <c r="AE84" s="46" t="s">
        <v>5</v>
      </c>
      <c r="AG84" s="46" t="s">
        <v>5</v>
      </c>
      <c r="AI84" s="46" t="s">
        <v>361</v>
      </c>
      <c r="AK84" s="46" t="s">
        <v>361</v>
      </c>
      <c r="AM84" s="46" t="s">
        <v>361</v>
      </c>
      <c r="AO84" s="46" t="s">
        <v>361</v>
      </c>
      <c r="AQ84" s="46" t="s">
        <v>5</v>
      </c>
      <c r="AS84" s="46" t="s">
        <v>5</v>
      </c>
      <c r="AU84" s="46" t="s">
        <v>5</v>
      </c>
      <c r="AW84" s="46" t="s">
        <v>5</v>
      </c>
      <c r="AY84" s="46" t="s">
        <v>361</v>
      </c>
      <c r="BA84" s="46" t="s">
        <v>5</v>
      </c>
      <c r="BC84" s="46" t="s">
        <v>5</v>
      </c>
      <c r="BE84" s="46" t="s">
        <v>5</v>
      </c>
      <c r="BG84" s="46" t="s">
        <v>5</v>
      </c>
      <c r="BI84" s="46" t="s">
        <v>361</v>
      </c>
      <c r="BK84" s="46" t="s">
        <v>5</v>
      </c>
      <c r="BM84" s="46" t="s">
        <v>5</v>
      </c>
      <c r="BO84" s="46">
        <v>3</v>
      </c>
      <c r="BQ84" s="46">
        <v>3</v>
      </c>
      <c r="BS84" s="46">
        <v>3</v>
      </c>
      <c r="BU84" s="46">
        <v>2</v>
      </c>
      <c r="BW84" s="46">
        <v>2</v>
      </c>
      <c r="BY84" s="46">
        <v>2</v>
      </c>
      <c r="CA84" s="46">
        <v>3</v>
      </c>
      <c r="CC84" s="46">
        <v>3</v>
      </c>
      <c r="CE84" s="46">
        <v>2</v>
      </c>
      <c r="CG84" s="46">
        <v>2</v>
      </c>
      <c r="CI84" s="47"/>
    </row>
    <row r="85" spans="2:87" s="46" customFormat="1" ht="12.75" x14ac:dyDescent="0.25">
      <c r="B85" s="46" t="s">
        <v>174</v>
      </c>
      <c r="C85" s="47" t="s">
        <v>89</v>
      </c>
      <c r="E85" s="46" t="s">
        <v>6</v>
      </c>
      <c r="G85" s="46" t="s">
        <v>6</v>
      </c>
      <c r="I85" s="46" t="s">
        <v>4</v>
      </c>
      <c r="K85" s="46" t="s">
        <v>6</v>
      </c>
      <c r="M85" s="46" t="s">
        <v>6</v>
      </c>
      <c r="O85" s="46" t="s">
        <v>6</v>
      </c>
      <c r="Q85" s="46" t="s">
        <v>6</v>
      </c>
      <c r="S85" s="46" t="s">
        <v>6</v>
      </c>
      <c r="U85" s="46" t="s">
        <v>6</v>
      </c>
      <c r="W85" s="46" t="s">
        <v>6</v>
      </c>
      <c r="Y85" s="46" t="s">
        <v>6</v>
      </c>
      <c r="AA85" s="46" t="s">
        <v>6</v>
      </c>
      <c r="AC85" s="46" t="s">
        <v>6</v>
      </c>
      <c r="AE85" s="46" t="s">
        <v>6</v>
      </c>
      <c r="AG85" s="46" t="s">
        <v>6</v>
      </c>
      <c r="AI85" s="46" t="s">
        <v>4</v>
      </c>
      <c r="AK85" s="46" t="s">
        <v>6</v>
      </c>
      <c r="AM85" s="46" t="s">
        <v>6</v>
      </c>
      <c r="AO85" s="46" t="s">
        <v>6</v>
      </c>
      <c r="AQ85" s="46" t="s">
        <v>6</v>
      </c>
      <c r="AS85" s="46" t="s">
        <v>6</v>
      </c>
      <c r="AU85" s="46" t="s">
        <v>6</v>
      </c>
      <c r="AW85" s="46" t="s">
        <v>6</v>
      </c>
      <c r="AY85" s="46" t="s">
        <v>4</v>
      </c>
      <c r="BA85" s="46" t="s">
        <v>6</v>
      </c>
      <c r="BC85" s="46" t="s">
        <v>6</v>
      </c>
      <c r="BE85" s="46" t="s">
        <v>6</v>
      </c>
      <c r="BG85" s="46" t="s">
        <v>6</v>
      </c>
      <c r="BI85" s="46" t="s">
        <v>6</v>
      </c>
      <c r="BK85" s="46" t="s">
        <v>6</v>
      </c>
      <c r="BM85" s="46" t="s">
        <v>6</v>
      </c>
      <c r="BO85" s="46">
        <v>3</v>
      </c>
      <c r="BQ85" s="46">
        <v>3</v>
      </c>
      <c r="BS85" s="46">
        <v>3</v>
      </c>
      <c r="BU85" s="46">
        <v>3</v>
      </c>
      <c r="BW85" s="46">
        <v>1</v>
      </c>
      <c r="BY85" s="46">
        <v>4</v>
      </c>
      <c r="CA85" s="46">
        <v>5</v>
      </c>
      <c r="CC85" s="46">
        <v>5</v>
      </c>
      <c r="CE85" s="46">
        <v>5</v>
      </c>
      <c r="CG85" s="46">
        <v>5</v>
      </c>
      <c r="CI85" s="47"/>
    </row>
    <row r="86" spans="2:87" s="46" customFormat="1" ht="12.75" x14ac:dyDescent="0.25">
      <c r="B86" s="46" t="s">
        <v>175</v>
      </c>
      <c r="C86" s="47" t="s">
        <v>176</v>
      </c>
      <c r="E86" s="46" t="s">
        <v>4</v>
      </c>
      <c r="G86" s="46" t="s">
        <v>5</v>
      </c>
      <c r="I86" s="46" t="s">
        <v>5</v>
      </c>
      <c r="K86" s="46" t="s">
        <v>5</v>
      </c>
      <c r="M86" s="46" t="s">
        <v>4</v>
      </c>
      <c r="O86" s="46" t="s">
        <v>4</v>
      </c>
      <c r="Q86" s="46" t="s">
        <v>4</v>
      </c>
      <c r="S86" s="46" t="s">
        <v>4</v>
      </c>
      <c r="U86" s="46" t="s">
        <v>4</v>
      </c>
      <c r="W86" s="46" t="s">
        <v>4</v>
      </c>
      <c r="Y86" s="46" t="s">
        <v>4</v>
      </c>
      <c r="AA86" s="46" t="s">
        <v>5</v>
      </c>
      <c r="AC86" s="46" t="s">
        <v>5</v>
      </c>
      <c r="AE86" s="46" t="s">
        <v>5</v>
      </c>
      <c r="AG86" s="46" t="s">
        <v>5</v>
      </c>
      <c r="AI86" s="46" t="s">
        <v>5</v>
      </c>
      <c r="AK86" s="46" t="s">
        <v>5</v>
      </c>
      <c r="AM86" s="46" t="s">
        <v>5</v>
      </c>
      <c r="AO86" s="46" t="s">
        <v>5</v>
      </c>
      <c r="AQ86" s="46" t="s">
        <v>5</v>
      </c>
      <c r="AS86" s="46" t="s">
        <v>5</v>
      </c>
      <c r="AU86" s="46" t="s">
        <v>5</v>
      </c>
      <c r="AW86" s="46" t="s">
        <v>5</v>
      </c>
      <c r="AY86" s="46" t="s">
        <v>4</v>
      </c>
      <c r="BA86" s="46" t="s">
        <v>5</v>
      </c>
      <c r="BC86" s="46" t="s">
        <v>5</v>
      </c>
      <c r="BE86" s="46" t="s">
        <v>5</v>
      </c>
      <c r="BG86" s="46" t="s">
        <v>4</v>
      </c>
      <c r="BI86" s="46" t="s">
        <v>5</v>
      </c>
      <c r="BK86" s="46" t="s">
        <v>5</v>
      </c>
      <c r="BM86" s="46" t="s">
        <v>5</v>
      </c>
      <c r="BO86" s="46">
        <v>1</v>
      </c>
      <c r="BQ86" s="46">
        <v>1</v>
      </c>
      <c r="BS86" s="46">
        <v>1</v>
      </c>
      <c r="BU86" s="46">
        <v>1</v>
      </c>
      <c r="BW86" s="46">
        <v>1</v>
      </c>
      <c r="BY86" s="46">
        <v>1</v>
      </c>
      <c r="CA86" s="46">
        <v>1</v>
      </c>
      <c r="CC86" s="46">
        <v>1</v>
      </c>
      <c r="CE86" s="46">
        <v>1</v>
      </c>
      <c r="CG86" s="46">
        <v>1</v>
      </c>
      <c r="CI86" s="47"/>
    </row>
    <row r="87" spans="2:87" s="46" customFormat="1" ht="12.75" x14ac:dyDescent="0.25">
      <c r="B87" s="46" t="s">
        <v>178</v>
      </c>
      <c r="C87" s="47" t="s">
        <v>32</v>
      </c>
      <c r="E87" s="46" t="s">
        <v>361</v>
      </c>
      <c r="G87" s="46" t="s">
        <v>361</v>
      </c>
      <c r="I87" s="46" t="s">
        <v>4</v>
      </c>
      <c r="K87" s="46" t="s">
        <v>361</v>
      </c>
      <c r="M87" s="46" t="s">
        <v>361</v>
      </c>
      <c r="O87" s="46" t="s">
        <v>6</v>
      </c>
      <c r="Q87" s="46" t="s">
        <v>6</v>
      </c>
      <c r="S87" s="46" t="s">
        <v>6</v>
      </c>
      <c r="U87" s="46" t="s">
        <v>4</v>
      </c>
      <c r="W87" s="46" t="s">
        <v>4</v>
      </c>
      <c r="Y87" s="46" t="s">
        <v>4</v>
      </c>
      <c r="AA87" s="46" t="s">
        <v>361</v>
      </c>
      <c r="AC87" s="46" t="s">
        <v>361</v>
      </c>
      <c r="AE87" s="46" t="s">
        <v>361</v>
      </c>
      <c r="AG87" s="46" t="s">
        <v>361</v>
      </c>
      <c r="AI87" s="46" t="s">
        <v>4</v>
      </c>
      <c r="AK87" s="46" t="s">
        <v>361</v>
      </c>
      <c r="AM87" s="46" t="s">
        <v>361</v>
      </c>
      <c r="AO87" s="46" t="s">
        <v>361</v>
      </c>
      <c r="AQ87" s="46" t="s">
        <v>361</v>
      </c>
      <c r="AS87" s="46" t="s">
        <v>361</v>
      </c>
      <c r="AU87" s="46" t="s">
        <v>361</v>
      </c>
      <c r="AW87" s="46" t="s">
        <v>361</v>
      </c>
      <c r="AY87" s="46" t="s">
        <v>4</v>
      </c>
      <c r="BA87" s="46" t="s">
        <v>361</v>
      </c>
      <c r="BC87" s="46" t="s">
        <v>361</v>
      </c>
      <c r="BE87" s="46" t="s">
        <v>361</v>
      </c>
      <c r="BG87" s="46" t="s">
        <v>361</v>
      </c>
      <c r="BI87" s="46" t="s">
        <v>361</v>
      </c>
      <c r="BK87" s="46" t="s">
        <v>361</v>
      </c>
      <c r="BM87" s="46" t="s">
        <v>361</v>
      </c>
      <c r="BO87" s="46">
        <v>3</v>
      </c>
      <c r="BQ87" s="46">
        <v>2</v>
      </c>
      <c r="BS87" s="46">
        <v>2</v>
      </c>
      <c r="BU87" s="46">
        <v>2</v>
      </c>
      <c r="BW87" s="46">
        <v>2</v>
      </c>
      <c r="BY87" s="46">
        <v>2</v>
      </c>
      <c r="CA87" s="46">
        <v>1</v>
      </c>
      <c r="CC87" s="46">
        <v>3</v>
      </c>
      <c r="CE87" s="46">
        <v>2</v>
      </c>
      <c r="CG87" s="46">
        <v>2</v>
      </c>
      <c r="CI87" s="47" t="s">
        <v>179</v>
      </c>
    </row>
    <row r="88" spans="2:87" s="46" customFormat="1" ht="12.75" x14ac:dyDescent="0.25">
      <c r="B88" s="46" t="s">
        <v>180</v>
      </c>
      <c r="C88" s="47" t="s">
        <v>89</v>
      </c>
      <c r="E88" s="46" t="s">
        <v>4</v>
      </c>
      <c r="G88" s="46" t="s">
        <v>4</v>
      </c>
      <c r="I88" s="46" t="s">
        <v>4</v>
      </c>
      <c r="K88" s="46" t="s">
        <v>4</v>
      </c>
      <c r="M88" s="46" t="s">
        <v>4</v>
      </c>
      <c r="O88" s="46" t="s">
        <v>4</v>
      </c>
      <c r="Q88" s="46" t="s">
        <v>4</v>
      </c>
      <c r="S88" s="46" t="s">
        <v>4</v>
      </c>
      <c r="U88" s="46" t="s">
        <v>4</v>
      </c>
      <c r="W88" s="46" t="s">
        <v>4</v>
      </c>
      <c r="Y88" s="46" t="s">
        <v>4</v>
      </c>
      <c r="AA88" s="46" t="s">
        <v>5</v>
      </c>
      <c r="AC88" s="46" t="s">
        <v>5</v>
      </c>
      <c r="AE88" s="46" t="s">
        <v>10</v>
      </c>
      <c r="AG88" s="46" t="s">
        <v>6</v>
      </c>
      <c r="AI88" s="46" t="s">
        <v>4</v>
      </c>
      <c r="AK88" s="46" t="s">
        <v>5</v>
      </c>
      <c r="AM88" s="46" t="s">
        <v>10</v>
      </c>
      <c r="AO88" s="46" t="s">
        <v>5</v>
      </c>
      <c r="AQ88" s="46" t="s">
        <v>5</v>
      </c>
      <c r="AS88" s="46" t="s">
        <v>5</v>
      </c>
      <c r="AU88" s="46" t="s">
        <v>5</v>
      </c>
      <c r="AW88" s="46" t="s">
        <v>361</v>
      </c>
      <c r="AY88" s="46" t="s">
        <v>4</v>
      </c>
      <c r="BA88" s="46" t="s">
        <v>361</v>
      </c>
      <c r="BC88" s="46" t="s">
        <v>361</v>
      </c>
      <c r="BE88" s="46" t="s">
        <v>6</v>
      </c>
      <c r="BG88" s="46" t="s">
        <v>5</v>
      </c>
      <c r="BI88" s="46" t="s">
        <v>5</v>
      </c>
      <c r="BK88" s="46" t="s">
        <v>361</v>
      </c>
      <c r="BM88" s="46" t="s">
        <v>361</v>
      </c>
      <c r="BO88" s="46">
        <v>3</v>
      </c>
      <c r="BQ88" s="46">
        <v>2</v>
      </c>
      <c r="BS88" s="46">
        <v>1</v>
      </c>
      <c r="BU88" s="46">
        <v>3</v>
      </c>
      <c r="BW88" s="46">
        <v>2</v>
      </c>
      <c r="BY88" s="46">
        <v>3</v>
      </c>
      <c r="CA88" s="46">
        <v>3</v>
      </c>
      <c r="CC88" s="46">
        <v>4</v>
      </c>
      <c r="CE88" s="46">
        <v>3</v>
      </c>
      <c r="CG88" s="46">
        <v>3</v>
      </c>
      <c r="CI88" s="47"/>
    </row>
    <row r="89" spans="2:87" s="46" customFormat="1" ht="12.75" x14ac:dyDescent="0.25">
      <c r="B89" s="46" t="s">
        <v>181</v>
      </c>
      <c r="C89" s="47" t="s">
        <v>176</v>
      </c>
      <c r="E89" s="46" t="s">
        <v>361</v>
      </c>
      <c r="G89" s="46" t="s">
        <v>361</v>
      </c>
      <c r="I89" s="46" t="s">
        <v>361</v>
      </c>
      <c r="K89" s="46" t="s">
        <v>361</v>
      </c>
      <c r="M89" s="46" t="s">
        <v>4</v>
      </c>
      <c r="O89" s="46" t="s">
        <v>361</v>
      </c>
      <c r="Q89" s="46" t="s">
        <v>361</v>
      </c>
      <c r="S89" s="46" t="s">
        <v>4</v>
      </c>
      <c r="U89" s="46" t="s">
        <v>4</v>
      </c>
      <c r="W89" s="46" t="s">
        <v>4</v>
      </c>
      <c r="Y89" s="46" t="s">
        <v>4</v>
      </c>
      <c r="AA89" s="46" t="s">
        <v>361</v>
      </c>
      <c r="AC89" s="46" t="s">
        <v>361</v>
      </c>
      <c r="AE89" s="46" t="s">
        <v>361</v>
      </c>
      <c r="AG89" s="46" t="s">
        <v>361</v>
      </c>
      <c r="AI89" s="46" t="s">
        <v>4</v>
      </c>
      <c r="AK89" s="46" t="s">
        <v>361</v>
      </c>
      <c r="AM89" s="46" t="s">
        <v>361</v>
      </c>
      <c r="AO89" s="46" t="s">
        <v>361</v>
      </c>
      <c r="AQ89" s="46" t="s">
        <v>361</v>
      </c>
      <c r="AS89" s="46" t="s">
        <v>361</v>
      </c>
      <c r="AU89" s="46" t="s">
        <v>361</v>
      </c>
      <c r="AW89" s="46" t="s">
        <v>361</v>
      </c>
      <c r="AY89" s="46" t="s">
        <v>4</v>
      </c>
      <c r="BA89" s="46" t="s">
        <v>361</v>
      </c>
      <c r="BC89" s="46" t="s">
        <v>361</v>
      </c>
      <c r="BE89" s="46" t="s">
        <v>361</v>
      </c>
      <c r="BG89" s="46" t="s">
        <v>361</v>
      </c>
      <c r="BI89" s="46" t="s">
        <v>361</v>
      </c>
      <c r="BK89" s="46" t="s">
        <v>361</v>
      </c>
      <c r="BM89" s="46" t="s">
        <v>361</v>
      </c>
      <c r="BO89" s="46">
        <v>2</v>
      </c>
      <c r="BQ89" s="46">
        <v>4</v>
      </c>
      <c r="BS89" s="46">
        <v>5</v>
      </c>
      <c r="BU89" s="46">
        <v>5</v>
      </c>
      <c r="BW89" s="46">
        <v>5</v>
      </c>
      <c r="BY89" s="46">
        <v>2</v>
      </c>
      <c r="CA89" s="46">
        <v>5</v>
      </c>
      <c r="CC89" s="46">
        <v>5</v>
      </c>
      <c r="CE89" s="46">
        <v>2</v>
      </c>
      <c r="CG89" s="46">
        <v>2</v>
      </c>
      <c r="CI89" s="47" t="s">
        <v>182</v>
      </c>
    </row>
    <row r="90" spans="2:87" s="46" customFormat="1" ht="12.75" x14ac:dyDescent="0.25">
      <c r="B90" s="46" t="s">
        <v>183</v>
      </c>
      <c r="C90" s="47" t="s">
        <v>176</v>
      </c>
      <c r="E90" s="46" t="s">
        <v>4</v>
      </c>
      <c r="G90" s="46" t="s">
        <v>4</v>
      </c>
      <c r="I90" s="46" t="s">
        <v>361</v>
      </c>
      <c r="K90" s="46" t="s">
        <v>4</v>
      </c>
      <c r="M90" s="46" t="s">
        <v>4</v>
      </c>
      <c r="O90" s="46" t="s">
        <v>5</v>
      </c>
      <c r="Q90" s="46" t="s">
        <v>5</v>
      </c>
      <c r="S90" s="46" t="s">
        <v>5</v>
      </c>
      <c r="U90" s="46" t="s">
        <v>5</v>
      </c>
      <c r="W90" s="46" t="s">
        <v>361</v>
      </c>
      <c r="Y90" s="46" t="s">
        <v>5</v>
      </c>
      <c r="AA90" s="46" t="s">
        <v>5</v>
      </c>
      <c r="AC90" s="46" t="s">
        <v>361</v>
      </c>
      <c r="AE90" s="46" t="s">
        <v>361</v>
      </c>
      <c r="AG90" s="46" t="s">
        <v>5</v>
      </c>
      <c r="AI90" s="46" t="s">
        <v>5</v>
      </c>
      <c r="AK90" s="46" t="s">
        <v>5</v>
      </c>
      <c r="AM90" s="46" t="s">
        <v>5</v>
      </c>
      <c r="AO90" s="46" t="s">
        <v>5</v>
      </c>
      <c r="AQ90" s="46" t="s">
        <v>5</v>
      </c>
      <c r="AS90" s="46" t="s">
        <v>361</v>
      </c>
      <c r="AU90" s="46" t="s">
        <v>5</v>
      </c>
      <c r="AW90" s="46" t="s">
        <v>361</v>
      </c>
      <c r="AY90" s="46" t="s">
        <v>361</v>
      </c>
      <c r="BA90" s="46" t="s">
        <v>5</v>
      </c>
      <c r="BC90" s="46" t="s">
        <v>6</v>
      </c>
      <c r="BE90" s="46" t="s">
        <v>5</v>
      </c>
      <c r="BG90" s="46" t="s">
        <v>5</v>
      </c>
      <c r="BI90" s="46" t="s">
        <v>361</v>
      </c>
      <c r="BK90" s="46" t="s">
        <v>5</v>
      </c>
      <c r="BM90" s="46" t="s">
        <v>5</v>
      </c>
      <c r="BO90" s="46">
        <v>3</v>
      </c>
      <c r="BQ90" s="46">
        <v>2</v>
      </c>
      <c r="BS90" s="46">
        <v>2</v>
      </c>
      <c r="BU90" s="46">
        <v>4</v>
      </c>
      <c r="BW90" s="46">
        <v>3</v>
      </c>
      <c r="BY90" s="46">
        <v>2</v>
      </c>
      <c r="CA90" s="46">
        <v>5</v>
      </c>
      <c r="CC90" s="46">
        <v>4</v>
      </c>
      <c r="CE90" s="46">
        <v>3</v>
      </c>
      <c r="CG90" s="46">
        <v>4</v>
      </c>
      <c r="CI90" s="47"/>
    </row>
    <row r="91" spans="2:87" s="46" customFormat="1" ht="12.75" x14ac:dyDescent="0.25">
      <c r="B91" s="46" t="s">
        <v>185</v>
      </c>
      <c r="C91" s="47" t="s">
        <v>41</v>
      </c>
      <c r="E91" s="46" t="s">
        <v>5</v>
      </c>
      <c r="G91" s="46" t="s">
        <v>5</v>
      </c>
      <c r="I91" s="46" t="s">
        <v>361</v>
      </c>
      <c r="K91" s="46" t="s">
        <v>4</v>
      </c>
      <c r="M91" s="46" t="s">
        <v>6</v>
      </c>
      <c r="O91" s="46" t="s">
        <v>361</v>
      </c>
      <c r="Q91" s="46" t="s">
        <v>361</v>
      </c>
      <c r="S91" s="46" t="s">
        <v>4</v>
      </c>
      <c r="U91" s="46" t="s">
        <v>4</v>
      </c>
      <c r="W91" s="46" t="s">
        <v>4</v>
      </c>
      <c r="Y91" s="46" t="s">
        <v>5</v>
      </c>
      <c r="AA91" s="46" t="s">
        <v>5</v>
      </c>
      <c r="AC91" s="46" t="s">
        <v>5</v>
      </c>
      <c r="AE91" s="46" t="s">
        <v>6</v>
      </c>
      <c r="AG91" s="46" t="s">
        <v>4</v>
      </c>
      <c r="AI91" s="46" t="s">
        <v>4</v>
      </c>
      <c r="AK91" s="46" t="s">
        <v>361</v>
      </c>
      <c r="AM91" s="46" t="s">
        <v>5</v>
      </c>
      <c r="AO91" s="46" t="s">
        <v>5</v>
      </c>
      <c r="AQ91" s="46" t="s">
        <v>4</v>
      </c>
      <c r="AS91" s="46" t="s">
        <v>361</v>
      </c>
      <c r="AU91" s="46" t="s">
        <v>6</v>
      </c>
      <c r="AW91" s="46" t="s">
        <v>5</v>
      </c>
      <c r="AY91" s="46" t="s">
        <v>4</v>
      </c>
      <c r="BA91" s="46" t="s">
        <v>361</v>
      </c>
      <c r="BC91" s="46" t="s">
        <v>5</v>
      </c>
      <c r="BE91" s="46" t="s">
        <v>361</v>
      </c>
      <c r="BG91" s="46" t="s">
        <v>5</v>
      </c>
      <c r="BI91" s="46" t="s">
        <v>361</v>
      </c>
      <c r="BK91" s="46" t="s">
        <v>361</v>
      </c>
      <c r="BM91" s="46" t="s">
        <v>361</v>
      </c>
      <c r="BO91" s="46">
        <v>3</v>
      </c>
      <c r="BQ91" s="46">
        <v>3</v>
      </c>
      <c r="BS91" s="46">
        <v>1</v>
      </c>
      <c r="BU91" s="46">
        <v>1</v>
      </c>
      <c r="BW91" s="46">
        <v>1</v>
      </c>
      <c r="BY91" s="46">
        <v>1</v>
      </c>
      <c r="CA91" s="46">
        <v>1</v>
      </c>
      <c r="CC91" s="46">
        <v>2</v>
      </c>
      <c r="CE91" s="46">
        <v>1</v>
      </c>
      <c r="CG91" s="46">
        <v>1</v>
      </c>
      <c r="CI91" s="47"/>
    </row>
    <row r="92" spans="2:87" s="46" customFormat="1" ht="12.75" x14ac:dyDescent="0.25">
      <c r="B92" s="46" t="s">
        <v>186</v>
      </c>
      <c r="C92" s="47" t="s">
        <v>34</v>
      </c>
      <c r="E92" s="46" t="s">
        <v>4</v>
      </c>
      <c r="G92" s="46" t="s">
        <v>4</v>
      </c>
      <c r="I92" s="46" t="s">
        <v>4</v>
      </c>
      <c r="K92" s="46" t="s">
        <v>4</v>
      </c>
      <c r="M92" s="46" t="s">
        <v>4</v>
      </c>
      <c r="O92" s="46" t="s">
        <v>4</v>
      </c>
      <c r="Q92" s="46" t="s">
        <v>4</v>
      </c>
      <c r="S92" s="46" t="s">
        <v>4</v>
      </c>
      <c r="U92" s="46" t="s">
        <v>4</v>
      </c>
      <c r="W92" s="46" t="s">
        <v>4</v>
      </c>
      <c r="Y92" s="46" t="s">
        <v>4</v>
      </c>
      <c r="AA92" s="46" t="s">
        <v>361</v>
      </c>
      <c r="AC92" s="46" t="s">
        <v>361</v>
      </c>
      <c r="AE92" s="46" t="s">
        <v>361</v>
      </c>
      <c r="AG92" s="46" t="s">
        <v>361</v>
      </c>
      <c r="AI92" s="46" t="s">
        <v>4</v>
      </c>
      <c r="AK92" s="46" t="s">
        <v>361</v>
      </c>
      <c r="AM92" s="46" t="s">
        <v>361</v>
      </c>
      <c r="AO92" s="46" t="s">
        <v>361</v>
      </c>
      <c r="AQ92" s="46" t="s">
        <v>361</v>
      </c>
      <c r="AS92" s="46" t="s">
        <v>361</v>
      </c>
      <c r="AU92" s="46" t="s">
        <v>361</v>
      </c>
      <c r="AW92" s="46" t="s">
        <v>4</v>
      </c>
      <c r="AY92" s="46" t="s">
        <v>4</v>
      </c>
      <c r="BA92" s="46" t="s">
        <v>361</v>
      </c>
      <c r="BC92" s="46" t="s">
        <v>361</v>
      </c>
      <c r="BE92" s="46" t="s">
        <v>361</v>
      </c>
      <c r="BG92" s="46" t="s">
        <v>361</v>
      </c>
      <c r="BI92" s="46" t="s">
        <v>361</v>
      </c>
      <c r="BK92" s="46" t="s">
        <v>361</v>
      </c>
      <c r="BM92" s="46" t="s">
        <v>361</v>
      </c>
      <c r="BO92" s="46">
        <v>5</v>
      </c>
      <c r="BQ92" s="46">
        <v>1</v>
      </c>
      <c r="BS92" s="46">
        <v>1</v>
      </c>
      <c r="BU92" s="46">
        <v>1</v>
      </c>
      <c r="BW92" s="46">
        <v>1</v>
      </c>
      <c r="BY92" s="46">
        <v>2</v>
      </c>
      <c r="CA92" s="46">
        <v>4</v>
      </c>
      <c r="CC92" s="46">
        <v>4</v>
      </c>
      <c r="CE92" s="46">
        <v>4</v>
      </c>
      <c r="CG92" s="46">
        <v>4</v>
      </c>
      <c r="CI92" s="47"/>
    </row>
    <row r="93" spans="2:87" s="46" customFormat="1" ht="12.75" x14ac:dyDescent="0.25">
      <c r="B93" s="46" t="s">
        <v>187</v>
      </c>
      <c r="C93" s="47" t="s">
        <v>9</v>
      </c>
      <c r="E93" s="46" t="s">
        <v>4</v>
      </c>
      <c r="G93" s="46" t="s">
        <v>4</v>
      </c>
      <c r="I93" s="46" t="s">
        <v>4</v>
      </c>
      <c r="K93" s="46" t="s">
        <v>4</v>
      </c>
      <c r="M93" s="46" t="s">
        <v>4</v>
      </c>
      <c r="O93" s="46" t="s">
        <v>361</v>
      </c>
      <c r="Q93" s="46" t="s">
        <v>361</v>
      </c>
      <c r="S93" s="46" t="s">
        <v>361</v>
      </c>
      <c r="U93" s="46" t="s">
        <v>361</v>
      </c>
      <c r="W93" s="46" t="s">
        <v>361</v>
      </c>
      <c r="Y93" s="46" t="s">
        <v>4</v>
      </c>
      <c r="AA93" s="46" t="s">
        <v>361</v>
      </c>
      <c r="AC93" s="46" t="s">
        <v>361</v>
      </c>
      <c r="AE93" s="46" t="s">
        <v>361</v>
      </c>
      <c r="AG93" s="46" t="s">
        <v>10</v>
      </c>
      <c r="AI93" s="46" t="s">
        <v>4</v>
      </c>
      <c r="AK93" s="46" t="s">
        <v>361</v>
      </c>
      <c r="AM93" s="46" t="s">
        <v>361</v>
      </c>
      <c r="AO93" s="46" t="s">
        <v>361</v>
      </c>
      <c r="AQ93" s="46" t="s">
        <v>361</v>
      </c>
      <c r="AS93" s="46" t="s">
        <v>361</v>
      </c>
      <c r="AU93" s="46" t="s">
        <v>361</v>
      </c>
      <c r="AW93" s="46" t="s">
        <v>361</v>
      </c>
      <c r="AY93" s="46" t="s">
        <v>4</v>
      </c>
      <c r="BA93" s="46" t="s">
        <v>361</v>
      </c>
      <c r="BC93" s="46" t="s">
        <v>361</v>
      </c>
      <c r="BE93" s="46" t="s">
        <v>361</v>
      </c>
      <c r="BG93" s="46" t="s">
        <v>361</v>
      </c>
      <c r="BI93" s="46" t="s">
        <v>361</v>
      </c>
      <c r="BK93" s="46" t="s">
        <v>10</v>
      </c>
      <c r="BM93" s="46" t="s">
        <v>10</v>
      </c>
      <c r="BO93" s="46">
        <v>4</v>
      </c>
      <c r="BQ93" s="46">
        <v>2</v>
      </c>
      <c r="BS93" s="46">
        <v>2</v>
      </c>
      <c r="BU93" s="46">
        <v>1</v>
      </c>
      <c r="BW93" s="46">
        <v>2</v>
      </c>
      <c r="BY93" s="46">
        <v>1</v>
      </c>
      <c r="CA93" s="46">
        <v>5</v>
      </c>
      <c r="CC93" s="46">
        <v>5</v>
      </c>
      <c r="CE93" s="46">
        <v>3</v>
      </c>
      <c r="CG93" s="46">
        <v>2</v>
      </c>
      <c r="CI93" s="47"/>
    </row>
    <row r="94" spans="2:87" s="46" customFormat="1" ht="12.75" x14ac:dyDescent="0.25">
      <c r="B94" s="46" t="s">
        <v>189</v>
      </c>
      <c r="C94" s="47" t="s">
        <v>9</v>
      </c>
      <c r="E94" s="46" t="s">
        <v>361</v>
      </c>
      <c r="G94" s="46" t="s">
        <v>361</v>
      </c>
      <c r="I94" s="46" t="s">
        <v>361</v>
      </c>
      <c r="K94" s="46" t="s">
        <v>4</v>
      </c>
      <c r="M94" s="46" t="s">
        <v>6</v>
      </c>
      <c r="O94" s="46" t="s">
        <v>6</v>
      </c>
      <c r="Q94" s="46" t="s">
        <v>5</v>
      </c>
      <c r="S94" s="46" t="s">
        <v>5</v>
      </c>
      <c r="U94" s="46" t="s">
        <v>361</v>
      </c>
      <c r="W94" s="46" t="s">
        <v>361</v>
      </c>
      <c r="Y94" s="46" t="s">
        <v>4</v>
      </c>
      <c r="AA94" s="46" t="s">
        <v>361</v>
      </c>
      <c r="AC94" s="46" t="s">
        <v>361</v>
      </c>
      <c r="AE94" s="46" t="s">
        <v>361</v>
      </c>
      <c r="AG94" s="46" t="s">
        <v>361</v>
      </c>
      <c r="AI94" s="46" t="s">
        <v>361</v>
      </c>
      <c r="AK94" s="46" t="s">
        <v>361</v>
      </c>
      <c r="AM94" s="46" t="s">
        <v>361</v>
      </c>
      <c r="AO94" s="46" t="s">
        <v>361</v>
      </c>
      <c r="AQ94" s="46" t="s">
        <v>361</v>
      </c>
      <c r="AS94" s="46" t="s">
        <v>361</v>
      </c>
      <c r="AU94" s="46" t="s">
        <v>361</v>
      </c>
      <c r="AW94" s="46" t="s">
        <v>361</v>
      </c>
      <c r="AY94" s="46" t="s">
        <v>361</v>
      </c>
      <c r="BA94" s="46" t="s">
        <v>361</v>
      </c>
      <c r="BC94" s="46" t="s">
        <v>361</v>
      </c>
      <c r="BE94" s="46" t="s">
        <v>361</v>
      </c>
      <c r="BG94" s="46" t="s">
        <v>361</v>
      </c>
      <c r="BI94" s="46" t="s">
        <v>361</v>
      </c>
      <c r="BK94" s="46" t="s">
        <v>361</v>
      </c>
      <c r="BM94" s="46" t="s">
        <v>361</v>
      </c>
      <c r="BO94" s="46">
        <v>5</v>
      </c>
      <c r="BQ94" s="46">
        <v>5</v>
      </c>
      <c r="BS94" s="46">
        <v>5</v>
      </c>
      <c r="BU94" s="46">
        <v>5</v>
      </c>
      <c r="BW94" s="46">
        <v>5</v>
      </c>
      <c r="BY94" s="46">
        <v>1</v>
      </c>
      <c r="CA94" s="46">
        <v>1</v>
      </c>
      <c r="CC94" s="46">
        <v>1</v>
      </c>
      <c r="CE94" s="46">
        <v>3</v>
      </c>
      <c r="CG94" s="46">
        <v>3</v>
      </c>
      <c r="CI94" s="47"/>
    </row>
    <row r="95" spans="2:87" s="46" customFormat="1" ht="12.75" x14ac:dyDescent="0.25">
      <c r="B95" s="46" t="s">
        <v>191</v>
      </c>
      <c r="C95" s="47" t="s">
        <v>32</v>
      </c>
      <c r="E95" s="46" t="s">
        <v>4</v>
      </c>
      <c r="G95" s="46" t="s">
        <v>4</v>
      </c>
      <c r="I95" s="46" t="s">
        <v>4</v>
      </c>
      <c r="K95" s="46" t="s">
        <v>361</v>
      </c>
      <c r="M95" s="46" t="s">
        <v>5</v>
      </c>
      <c r="O95" s="46" t="s">
        <v>5</v>
      </c>
      <c r="Q95" s="46" t="s">
        <v>5</v>
      </c>
      <c r="S95" s="46" t="s">
        <v>5</v>
      </c>
      <c r="U95" s="46" t="s">
        <v>5</v>
      </c>
      <c r="W95" s="46" t="s">
        <v>5</v>
      </c>
      <c r="Y95" s="46" t="s">
        <v>5</v>
      </c>
      <c r="AA95" s="46" t="s">
        <v>361</v>
      </c>
      <c r="AC95" s="46" t="s">
        <v>361</v>
      </c>
      <c r="AE95" s="46" t="s">
        <v>5</v>
      </c>
      <c r="AG95" s="46" t="s">
        <v>5</v>
      </c>
      <c r="AI95" s="46" t="s">
        <v>5</v>
      </c>
      <c r="AK95" s="46" t="s">
        <v>4</v>
      </c>
      <c r="AM95" s="46" t="s">
        <v>4</v>
      </c>
      <c r="AO95" s="46" t="s">
        <v>4</v>
      </c>
      <c r="AQ95" s="46" t="s">
        <v>4</v>
      </c>
      <c r="AS95" s="46" t="s">
        <v>4</v>
      </c>
      <c r="AU95" s="46" t="s">
        <v>4</v>
      </c>
      <c r="AW95" s="46" t="s">
        <v>4</v>
      </c>
      <c r="AY95" s="46" t="s">
        <v>5</v>
      </c>
      <c r="BA95" s="46" t="s">
        <v>5</v>
      </c>
      <c r="BC95" s="46" t="s">
        <v>5</v>
      </c>
      <c r="BE95" s="46" t="s">
        <v>5</v>
      </c>
      <c r="BG95" s="46" t="s">
        <v>5</v>
      </c>
      <c r="BI95" s="46" t="s">
        <v>5</v>
      </c>
      <c r="BK95" s="46" t="s">
        <v>5</v>
      </c>
      <c r="BM95" s="46" t="s">
        <v>5</v>
      </c>
      <c r="BO95" s="46">
        <v>3</v>
      </c>
      <c r="BQ95" s="46">
        <v>3</v>
      </c>
      <c r="BS95" s="46">
        <v>2</v>
      </c>
      <c r="BU95" s="46">
        <v>3</v>
      </c>
      <c r="BW95" s="46">
        <v>3</v>
      </c>
      <c r="BY95" s="46">
        <v>2</v>
      </c>
      <c r="CA95" s="46">
        <v>3</v>
      </c>
      <c r="CC95" s="46">
        <v>3</v>
      </c>
      <c r="CE95" s="46">
        <v>3</v>
      </c>
      <c r="CG95" s="46">
        <v>3</v>
      </c>
      <c r="CI95" s="47"/>
    </row>
    <row r="96" spans="2:87" s="46" customFormat="1" ht="12.75" x14ac:dyDescent="0.25">
      <c r="B96" s="46" t="s">
        <v>193</v>
      </c>
      <c r="C96" s="47" t="s">
        <v>41</v>
      </c>
      <c r="E96" s="46" t="s">
        <v>4</v>
      </c>
      <c r="G96" s="46" t="s">
        <v>361</v>
      </c>
      <c r="I96" s="46" t="s">
        <v>4</v>
      </c>
      <c r="K96" s="46" t="s">
        <v>4</v>
      </c>
      <c r="M96" s="46" t="s">
        <v>361</v>
      </c>
      <c r="O96" s="46" t="s">
        <v>4</v>
      </c>
      <c r="Q96" s="46" t="s">
        <v>6</v>
      </c>
      <c r="S96" s="46" t="s">
        <v>6</v>
      </c>
      <c r="U96" s="46" t="s">
        <v>6</v>
      </c>
      <c r="W96" s="46" t="s">
        <v>6</v>
      </c>
      <c r="Y96" s="46" t="s">
        <v>4</v>
      </c>
      <c r="AA96" s="46" t="s">
        <v>6</v>
      </c>
      <c r="AC96" s="46" t="s">
        <v>361</v>
      </c>
      <c r="AE96" s="46" t="s">
        <v>361</v>
      </c>
      <c r="AG96" s="46" t="s">
        <v>361</v>
      </c>
      <c r="AI96" s="46" t="s">
        <v>4</v>
      </c>
      <c r="AK96" s="46" t="s">
        <v>361</v>
      </c>
      <c r="AM96" s="46" t="s">
        <v>361</v>
      </c>
      <c r="AO96" s="46" t="s">
        <v>361</v>
      </c>
      <c r="AQ96" s="46" t="s">
        <v>4</v>
      </c>
      <c r="AS96" s="46" t="s">
        <v>361</v>
      </c>
      <c r="AU96" s="46" t="s">
        <v>361</v>
      </c>
      <c r="AW96" s="46" t="s">
        <v>4</v>
      </c>
      <c r="AY96" s="46" t="s">
        <v>4</v>
      </c>
      <c r="BA96" s="46" t="s">
        <v>361</v>
      </c>
      <c r="BC96" s="46" t="s">
        <v>5</v>
      </c>
      <c r="BE96" s="46" t="s">
        <v>5</v>
      </c>
      <c r="BG96" s="46" t="s">
        <v>361</v>
      </c>
      <c r="BI96" s="46" t="s">
        <v>361</v>
      </c>
      <c r="BK96" s="46" t="s">
        <v>361</v>
      </c>
      <c r="BM96" s="46" t="s">
        <v>361</v>
      </c>
      <c r="BO96" s="46">
        <v>1</v>
      </c>
      <c r="BQ96" s="46">
        <v>1</v>
      </c>
      <c r="BS96" s="46">
        <v>1</v>
      </c>
      <c r="BU96" s="46">
        <v>1</v>
      </c>
      <c r="BW96" s="46">
        <v>1</v>
      </c>
      <c r="BY96" s="46">
        <v>1</v>
      </c>
      <c r="CA96" s="46">
        <v>1</v>
      </c>
      <c r="CC96" s="46">
        <v>3</v>
      </c>
      <c r="CE96" s="46">
        <v>2</v>
      </c>
      <c r="CG96" s="46">
        <v>3</v>
      </c>
      <c r="CI96" s="47"/>
    </row>
    <row r="97" spans="2:87" s="46" customFormat="1" ht="12.75" x14ac:dyDescent="0.25">
      <c r="B97" s="46" t="s">
        <v>194</v>
      </c>
      <c r="C97" s="47" t="s">
        <v>44</v>
      </c>
      <c r="E97" s="46" t="s">
        <v>5</v>
      </c>
      <c r="G97" s="46" t="s">
        <v>4</v>
      </c>
      <c r="I97" s="46" t="s">
        <v>4</v>
      </c>
      <c r="K97" s="46" t="s">
        <v>361</v>
      </c>
      <c r="M97" s="46" t="s">
        <v>361</v>
      </c>
      <c r="O97" s="46" t="s">
        <v>361</v>
      </c>
      <c r="Q97" s="46" t="s">
        <v>361</v>
      </c>
      <c r="S97" s="46" t="s">
        <v>361</v>
      </c>
      <c r="U97" s="46" t="s">
        <v>4</v>
      </c>
      <c r="W97" s="46" t="s">
        <v>361</v>
      </c>
      <c r="Y97" s="46" t="s">
        <v>4</v>
      </c>
      <c r="AA97" s="46" t="s">
        <v>361</v>
      </c>
      <c r="AC97" s="46" t="s">
        <v>361</v>
      </c>
      <c r="AE97" s="46" t="s">
        <v>6</v>
      </c>
      <c r="AG97" s="46" t="s">
        <v>6</v>
      </c>
      <c r="AI97" s="46" t="s">
        <v>361</v>
      </c>
      <c r="AK97" s="46" t="s">
        <v>361</v>
      </c>
      <c r="AM97" s="46" t="s">
        <v>361</v>
      </c>
      <c r="AO97" s="46" t="s">
        <v>361</v>
      </c>
      <c r="AQ97" s="46" t="s">
        <v>361</v>
      </c>
      <c r="AS97" s="46" t="s">
        <v>361</v>
      </c>
      <c r="AU97" s="46" t="s">
        <v>361</v>
      </c>
      <c r="AW97" s="46" t="s">
        <v>361</v>
      </c>
      <c r="AY97" s="46" t="s">
        <v>361</v>
      </c>
      <c r="BA97" s="46" t="s">
        <v>361</v>
      </c>
      <c r="BC97" s="46" t="s">
        <v>361</v>
      </c>
      <c r="BE97" s="46" t="s">
        <v>361</v>
      </c>
      <c r="BG97" s="46" t="s">
        <v>361</v>
      </c>
      <c r="BI97" s="46" t="s">
        <v>361</v>
      </c>
      <c r="BK97" s="46" t="s">
        <v>5</v>
      </c>
      <c r="BM97" s="46" t="s">
        <v>361</v>
      </c>
      <c r="BO97" s="46">
        <v>3</v>
      </c>
      <c r="BQ97" s="46">
        <v>1</v>
      </c>
      <c r="BS97" s="46">
        <v>1</v>
      </c>
      <c r="BU97" s="46">
        <v>3</v>
      </c>
      <c r="BW97" s="46">
        <v>1</v>
      </c>
      <c r="BY97" s="46">
        <v>3</v>
      </c>
      <c r="CA97" s="46">
        <v>1</v>
      </c>
      <c r="CC97" s="46">
        <v>3</v>
      </c>
      <c r="CE97" s="46">
        <v>1</v>
      </c>
      <c r="CG97" s="46">
        <v>3</v>
      </c>
      <c r="CI97" s="47"/>
    </row>
    <row r="98" spans="2:87" s="46" customFormat="1" ht="12.75" x14ac:dyDescent="0.25">
      <c r="B98" s="46" t="s">
        <v>196</v>
      </c>
      <c r="C98" s="47" t="s">
        <v>41</v>
      </c>
      <c r="E98" s="46" t="s">
        <v>4</v>
      </c>
      <c r="G98" s="46" t="s">
        <v>4</v>
      </c>
      <c r="I98" s="46" t="s">
        <v>361</v>
      </c>
      <c r="K98" s="46" t="s">
        <v>4</v>
      </c>
      <c r="M98" s="46" t="s">
        <v>4</v>
      </c>
      <c r="O98" s="46" t="s">
        <v>361</v>
      </c>
      <c r="Q98" s="46" t="s">
        <v>361</v>
      </c>
      <c r="S98" s="46" t="s">
        <v>361</v>
      </c>
      <c r="U98" s="46" t="s">
        <v>361</v>
      </c>
      <c r="W98" s="46" t="s">
        <v>361</v>
      </c>
      <c r="Y98" s="46" t="s">
        <v>4</v>
      </c>
      <c r="AA98" s="46" t="s">
        <v>6</v>
      </c>
      <c r="AC98" s="46" t="s">
        <v>6</v>
      </c>
      <c r="AE98" s="46" t="s">
        <v>5</v>
      </c>
      <c r="AG98" s="46" t="s">
        <v>5</v>
      </c>
      <c r="AI98" s="46" t="s">
        <v>361</v>
      </c>
      <c r="AK98" s="46" t="s">
        <v>5</v>
      </c>
      <c r="AM98" s="46" t="s">
        <v>6</v>
      </c>
      <c r="AO98" s="46" t="s">
        <v>6</v>
      </c>
      <c r="AQ98" s="46" t="s">
        <v>6</v>
      </c>
      <c r="AS98" s="46" t="s">
        <v>6</v>
      </c>
      <c r="AU98" s="46" t="s">
        <v>6</v>
      </c>
      <c r="AW98" s="46" t="s">
        <v>10</v>
      </c>
      <c r="AY98" s="46" t="s">
        <v>5</v>
      </c>
      <c r="BA98" s="46" t="s">
        <v>5</v>
      </c>
      <c r="BC98" s="46" t="s">
        <v>5</v>
      </c>
      <c r="BE98" s="46" t="s">
        <v>6</v>
      </c>
      <c r="BG98" s="46" t="s">
        <v>5</v>
      </c>
      <c r="BI98" s="46" t="s">
        <v>361</v>
      </c>
      <c r="BK98" s="46" t="s">
        <v>5</v>
      </c>
      <c r="BM98" s="46" t="s">
        <v>5</v>
      </c>
      <c r="BO98" s="46">
        <v>3</v>
      </c>
      <c r="BQ98" s="46">
        <v>5</v>
      </c>
      <c r="BS98" s="46">
        <v>5</v>
      </c>
      <c r="BU98" s="46">
        <v>5</v>
      </c>
      <c r="BW98" s="46">
        <v>5</v>
      </c>
      <c r="BY98" s="46">
        <v>1</v>
      </c>
      <c r="CA98" s="46">
        <v>2</v>
      </c>
      <c r="CC98" s="46">
        <v>3</v>
      </c>
      <c r="CE98" s="46">
        <v>2</v>
      </c>
      <c r="CG98" s="46">
        <v>2</v>
      </c>
      <c r="CI98" s="47"/>
    </row>
    <row r="99" spans="2:87" s="46" customFormat="1" ht="12.75" x14ac:dyDescent="0.25">
      <c r="B99" s="46" t="s">
        <v>198</v>
      </c>
      <c r="C99" s="47" t="s">
        <v>9</v>
      </c>
      <c r="E99" s="46" t="s">
        <v>4</v>
      </c>
      <c r="G99" s="46" t="s">
        <v>361</v>
      </c>
      <c r="I99" s="46" t="s">
        <v>4</v>
      </c>
      <c r="K99" s="46" t="s">
        <v>4</v>
      </c>
      <c r="M99" s="46" t="s">
        <v>4</v>
      </c>
      <c r="O99" s="46" t="s">
        <v>361</v>
      </c>
      <c r="Q99" s="46" t="s">
        <v>361</v>
      </c>
      <c r="S99" s="46" t="s">
        <v>361</v>
      </c>
      <c r="U99" s="46" t="s">
        <v>361</v>
      </c>
      <c r="W99" s="46" t="s">
        <v>361</v>
      </c>
      <c r="Y99" s="46" t="s">
        <v>361</v>
      </c>
      <c r="AA99" s="46" t="s">
        <v>361</v>
      </c>
      <c r="AC99" s="46" t="s">
        <v>361</v>
      </c>
      <c r="AE99" s="46" t="s">
        <v>361</v>
      </c>
      <c r="AG99" s="46" t="s">
        <v>361</v>
      </c>
      <c r="AI99" s="46" t="s">
        <v>361</v>
      </c>
      <c r="AK99" s="46" t="s">
        <v>361</v>
      </c>
      <c r="AM99" s="46" t="s">
        <v>361</v>
      </c>
      <c r="AO99" s="46" t="s">
        <v>361</v>
      </c>
      <c r="AQ99" s="46" t="s">
        <v>361</v>
      </c>
      <c r="AS99" s="46" t="s">
        <v>361</v>
      </c>
      <c r="AU99" s="46" t="s">
        <v>361</v>
      </c>
      <c r="AW99" s="46" t="s">
        <v>361</v>
      </c>
      <c r="AY99" s="46" t="s">
        <v>4</v>
      </c>
      <c r="BA99" s="46" t="s">
        <v>361</v>
      </c>
      <c r="BC99" s="46" t="s">
        <v>361</v>
      </c>
      <c r="BE99" s="46" t="s">
        <v>361</v>
      </c>
      <c r="BG99" s="46" t="s">
        <v>361</v>
      </c>
      <c r="BI99" s="46" t="s">
        <v>361</v>
      </c>
      <c r="BK99" s="46" t="s">
        <v>361</v>
      </c>
      <c r="BM99" s="46" t="s">
        <v>361</v>
      </c>
      <c r="BO99" s="46">
        <v>3</v>
      </c>
      <c r="BQ99" s="46">
        <v>3</v>
      </c>
      <c r="BS99" s="46">
        <v>3</v>
      </c>
      <c r="BU99" s="46">
        <v>3</v>
      </c>
      <c r="BW99" s="46">
        <v>3</v>
      </c>
      <c r="BY99" s="46">
        <v>3</v>
      </c>
      <c r="CA99" s="46">
        <v>3</v>
      </c>
      <c r="CC99" s="46">
        <v>3</v>
      </c>
      <c r="CE99" s="46">
        <v>3</v>
      </c>
      <c r="CG99" s="46">
        <v>3</v>
      </c>
      <c r="CI99" s="47"/>
    </row>
    <row r="100" spans="2:87" s="46" customFormat="1" ht="12.75" x14ac:dyDescent="0.25">
      <c r="B100" s="46" t="s">
        <v>199</v>
      </c>
      <c r="C100" s="47" t="s">
        <v>32</v>
      </c>
      <c r="E100" s="46" t="s">
        <v>361</v>
      </c>
      <c r="G100" s="46" t="s">
        <v>361</v>
      </c>
      <c r="I100" s="46" t="s">
        <v>361</v>
      </c>
      <c r="K100" s="46" t="s">
        <v>361</v>
      </c>
      <c r="M100" s="46" t="s">
        <v>361</v>
      </c>
      <c r="O100" s="46" t="s">
        <v>361</v>
      </c>
      <c r="Q100" s="46" t="s">
        <v>361</v>
      </c>
      <c r="S100" s="46" t="s">
        <v>361</v>
      </c>
      <c r="U100" s="46" t="s">
        <v>361</v>
      </c>
      <c r="W100" s="46" t="s">
        <v>361</v>
      </c>
      <c r="Y100" s="46" t="s">
        <v>361</v>
      </c>
      <c r="AA100" s="46" t="s">
        <v>361</v>
      </c>
      <c r="AC100" s="46" t="s">
        <v>361</v>
      </c>
      <c r="AE100" s="46" t="s">
        <v>361</v>
      </c>
      <c r="AG100" s="46" t="s">
        <v>361</v>
      </c>
      <c r="AI100" s="46" t="s">
        <v>361</v>
      </c>
      <c r="AK100" s="46" t="s">
        <v>361</v>
      </c>
      <c r="AM100" s="46" t="s">
        <v>361</v>
      </c>
      <c r="AO100" s="46" t="s">
        <v>361</v>
      </c>
      <c r="AQ100" s="46" t="s">
        <v>361</v>
      </c>
      <c r="AS100" s="46" t="s">
        <v>361</v>
      </c>
      <c r="AU100" s="46" t="s">
        <v>361</v>
      </c>
      <c r="AW100" s="46" t="s">
        <v>361</v>
      </c>
      <c r="AY100" s="46" t="s">
        <v>361</v>
      </c>
      <c r="BA100" s="46" t="s">
        <v>361</v>
      </c>
      <c r="BC100" s="46" t="s">
        <v>361</v>
      </c>
      <c r="BE100" s="46" t="s">
        <v>361</v>
      </c>
      <c r="BG100" s="46" t="s">
        <v>361</v>
      </c>
      <c r="BI100" s="46" t="s">
        <v>361</v>
      </c>
      <c r="BK100" s="46" t="s">
        <v>361</v>
      </c>
      <c r="BM100" s="46" t="s">
        <v>361</v>
      </c>
      <c r="BO100" s="46">
        <v>3</v>
      </c>
      <c r="BQ100" s="46">
        <v>3</v>
      </c>
      <c r="BS100" s="46">
        <v>3</v>
      </c>
      <c r="BU100" s="46">
        <v>3</v>
      </c>
      <c r="BW100" s="46">
        <v>3</v>
      </c>
      <c r="BY100" s="46">
        <v>3</v>
      </c>
      <c r="CA100" s="46">
        <v>3</v>
      </c>
      <c r="CC100" s="46">
        <v>3</v>
      </c>
      <c r="CE100" s="46">
        <v>3</v>
      </c>
      <c r="CG100" s="46">
        <v>3</v>
      </c>
      <c r="CI100" s="47"/>
    </row>
    <row r="101" spans="2:87" s="46" customFormat="1" ht="12.75" x14ac:dyDescent="0.25">
      <c r="B101" s="46" t="s">
        <v>201</v>
      </c>
      <c r="C101" s="47" t="s">
        <v>9</v>
      </c>
      <c r="E101" s="46" t="s">
        <v>4</v>
      </c>
      <c r="G101" s="46" t="s">
        <v>361</v>
      </c>
      <c r="I101" s="46" t="s">
        <v>4</v>
      </c>
      <c r="K101" s="46" t="s">
        <v>361</v>
      </c>
      <c r="M101" s="46" t="s">
        <v>361</v>
      </c>
      <c r="O101" s="46" t="s">
        <v>361</v>
      </c>
      <c r="Q101" s="46" t="s">
        <v>361</v>
      </c>
      <c r="S101" s="46" t="s">
        <v>361</v>
      </c>
      <c r="U101" s="46" t="s">
        <v>361</v>
      </c>
      <c r="W101" s="46" t="s">
        <v>361</v>
      </c>
      <c r="Y101" s="46" t="s">
        <v>4</v>
      </c>
      <c r="AA101" s="46" t="s">
        <v>361</v>
      </c>
      <c r="AC101" s="46" t="s">
        <v>361</v>
      </c>
      <c r="AE101" s="46" t="s">
        <v>361</v>
      </c>
      <c r="AG101" s="46" t="s">
        <v>361</v>
      </c>
      <c r="AI101" s="46" t="s">
        <v>6</v>
      </c>
      <c r="AK101" s="46" t="s">
        <v>361</v>
      </c>
      <c r="AM101" s="46" t="s">
        <v>361</v>
      </c>
      <c r="AO101" s="46" t="s">
        <v>361</v>
      </c>
      <c r="AQ101" s="46" t="s">
        <v>361</v>
      </c>
      <c r="AS101" s="46" t="s">
        <v>361</v>
      </c>
      <c r="AU101" s="46" t="s">
        <v>361</v>
      </c>
      <c r="AW101" s="46" t="s">
        <v>361</v>
      </c>
      <c r="AY101" s="46" t="s">
        <v>361</v>
      </c>
      <c r="BA101" s="46" t="s">
        <v>361</v>
      </c>
      <c r="BC101" s="46" t="s">
        <v>361</v>
      </c>
      <c r="BE101" s="46" t="s">
        <v>361</v>
      </c>
      <c r="BG101" s="46" t="s">
        <v>361</v>
      </c>
      <c r="BI101" s="46" t="s">
        <v>361</v>
      </c>
      <c r="BK101" s="46" t="s">
        <v>361</v>
      </c>
      <c r="BM101" s="46" t="s">
        <v>361</v>
      </c>
      <c r="BO101" s="46">
        <v>3</v>
      </c>
      <c r="BQ101" s="46">
        <v>3</v>
      </c>
      <c r="BS101" s="46">
        <v>3</v>
      </c>
      <c r="BU101" s="46">
        <v>3</v>
      </c>
      <c r="BW101" s="46">
        <v>5</v>
      </c>
      <c r="BY101" s="46">
        <v>1</v>
      </c>
      <c r="CA101" s="46">
        <v>5</v>
      </c>
      <c r="CC101" s="46">
        <v>4</v>
      </c>
      <c r="CE101" s="46">
        <v>4</v>
      </c>
      <c r="CG101" s="46">
        <v>4</v>
      </c>
      <c r="CI101" s="47"/>
    </row>
    <row r="102" spans="2:87" s="46" customFormat="1" ht="12.75" x14ac:dyDescent="0.25">
      <c r="B102" s="46" t="s">
        <v>203</v>
      </c>
      <c r="C102" s="47" t="s">
        <v>9</v>
      </c>
      <c r="E102" s="46" t="s">
        <v>5</v>
      </c>
      <c r="G102" s="46" t="s">
        <v>361</v>
      </c>
      <c r="I102" s="46" t="s">
        <v>4</v>
      </c>
      <c r="K102" s="46" t="s">
        <v>4</v>
      </c>
      <c r="M102" s="46" t="s">
        <v>4</v>
      </c>
      <c r="O102" s="46" t="s">
        <v>4</v>
      </c>
      <c r="Q102" s="46" t="s">
        <v>4</v>
      </c>
      <c r="S102" s="46" t="s">
        <v>4</v>
      </c>
      <c r="U102" s="46" t="s">
        <v>4</v>
      </c>
      <c r="W102" s="46" t="s">
        <v>4</v>
      </c>
      <c r="Y102" s="46" t="s">
        <v>4</v>
      </c>
      <c r="AA102" s="46" t="s">
        <v>361</v>
      </c>
      <c r="AC102" s="46" t="s">
        <v>361</v>
      </c>
      <c r="AE102" s="46" t="s">
        <v>361</v>
      </c>
      <c r="AG102" s="46" t="s">
        <v>5</v>
      </c>
      <c r="AI102" s="46" t="s">
        <v>4</v>
      </c>
      <c r="AK102" s="46" t="s">
        <v>361</v>
      </c>
      <c r="AM102" s="46" t="s">
        <v>361</v>
      </c>
      <c r="AO102" s="46" t="s">
        <v>361</v>
      </c>
      <c r="AQ102" s="46" t="s">
        <v>361</v>
      </c>
      <c r="AS102" s="46" t="s">
        <v>361</v>
      </c>
      <c r="AU102" s="46" t="s">
        <v>361</v>
      </c>
      <c r="AW102" s="46" t="s">
        <v>361</v>
      </c>
      <c r="AY102" s="46" t="s">
        <v>4</v>
      </c>
      <c r="BA102" s="46" t="s">
        <v>5</v>
      </c>
      <c r="BC102" s="46" t="s">
        <v>5</v>
      </c>
      <c r="BE102" s="46" t="s">
        <v>5</v>
      </c>
      <c r="BG102" s="46" t="s">
        <v>4</v>
      </c>
      <c r="BI102" s="46" t="s">
        <v>361</v>
      </c>
      <c r="BK102" s="46" t="s">
        <v>5</v>
      </c>
      <c r="BM102" s="46" t="s">
        <v>5</v>
      </c>
      <c r="BO102" s="46">
        <v>2</v>
      </c>
      <c r="BQ102" s="46">
        <v>1</v>
      </c>
      <c r="BS102" s="46">
        <v>1</v>
      </c>
      <c r="BU102" s="46">
        <v>2</v>
      </c>
      <c r="BW102" s="46">
        <v>2</v>
      </c>
      <c r="BY102" s="46">
        <v>1</v>
      </c>
      <c r="CA102" s="46">
        <v>3</v>
      </c>
      <c r="CC102" s="46">
        <v>2</v>
      </c>
      <c r="CE102" s="46">
        <v>1</v>
      </c>
      <c r="CG102" s="46">
        <v>1</v>
      </c>
      <c r="CI102" s="47"/>
    </row>
    <row r="103" spans="2:87" s="46" customFormat="1" ht="12.75" x14ac:dyDescent="0.25">
      <c r="B103" s="46" t="s">
        <v>204</v>
      </c>
      <c r="C103" s="47" t="s">
        <v>44</v>
      </c>
      <c r="E103" s="46" t="s">
        <v>361</v>
      </c>
      <c r="G103" s="46" t="s">
        <v>361</v>
      </c>
      <c r="I103" s="46" t="s">
        <v>361</v>
      </c>
      <c r="K103" s="46" t="s">
        <v>361</v>
      </c>
      <c r="M103" s="46" t="s">
        <v>361</v>
      </c>
      <c r="O103" s="46" t="s">
        <v>361</v>
      </c>
      <c r="Q103" s="46" t="s">
        <v>361</v>
      </c>
      <c r="S103" s="46" t="s">
        <v>361</v>
      </c>
      <c r="U103" s="46" t="s">
        <v>361</v>
      </c>
      <c r="W103" s="46" t="s">
        <v>361</v>
      </c>
      <c r="Y103" s="46" t="s">
        <v>361</v>
      </c>
      <c r="AA103" s="46" t="s">
        <v>361</v>
      </c>
      <c r="AC103" s="46" t="s">
        <v>361</v>
      </c>
      <c r="AE103" s="46" t="s">
        <v>361</v>
      </c>
      <c r="AG103" s="46" t="s">
        <v>361</v>
      </c>
      <c r="AI103" s="46" t="s">
        <v>361</v>
      </c>
      <c r="AK103" s="46" t="s">
        <v>361</v>
      </c>
      <c r="AM103" s="46" t="s">
        <v>361</v>
      </c>
      <c r="AO103" s="46" t="s">
        <v>361</v>
      </c>
      <c r="AQ103" s="46" t="s">
        <v>361</v>
      </c>
      <c r="AS103" s="46" t="s">
        <v>361</v>
      </c>
      <c r="AU103" s="46" t="s">
        <v>361</v>
      </c>
      <c r="AW103" s="46" t="s">
        <v>4</v>
      </c>
      <c r="AY103" s="46" t="s">
        <v>361</v>
      </c>
      <c r="BA103" s="46" t="s">
        <v>361</v>
      </c>
      <c r="BC103" s="46" t="s">
        <v>361</v>
      </c>
      <c r="BE103" s="46" t="s">
        <v>361</v>
      </c>
      <c r="BG103" s="46" t="s">
        <v>361</v>
      </c>
      <c r="BI103" s="46" t="s">
        <v>361</v>
      </c>
      <c r="BK103" s="46" t="s">
        <v>361</v>
      </c>
      <c r="BM103" s="46" t="s">
        <v>361</v>
      </c>
      <c r="BO103" s="46">
        <v>1</v>
      </c>
      <c r="BQ103" s="46">
        <v>1</v>
      </c>
      <c r="BS103" s="46">
        <v>1</v>
      </c>
      <c r="BU103" s="46">
        <v>3</v>
      </c>
      <c r="BW103" s="46">
        <v>3</v>
      </c>
      <c r="BY103" s="46">
        <v>3</v>
      </c>
      <c r="CA103" s="46">
        <v>2</v>
      </c>
      <c r="CC103" s="46">
        <v>2</v>
      </c>
      <c r="CE103" s="46">
        <v>2</v>
      </c>
      <c r="CG103" s="46">
        <v>1</v>
      </c>
      <c r="CI103" s="47"/>
    </row>
    <row r="104" spans="2:87" s="46" customFormat="1" ht="12.75" x14ac:dyDescent="0.25">
      <c r="B104" s="46" t="s">
        <v>206</v>
      </c>
      <c r="C104" s="47" t="s">
        <v>9</v>
      </c>
      <c r="E104" s="46" t="s">
        <v>4</v>
      </c>
      <c r="G104" s="46" t="s">
        <v>4</v>
      </c>
      <c r="I104" s="46" t="s">
        <v>4</v>
      </c>
      <c r="K104" s="46" t="s">
        <v>4</v>
      </c>
      <c r="M104" s="46" t="s">
        <v>4</v>
      </c>
      <c r="O104" s="46" t="s">
        <v>4</v>
      </c>
      <c r="Q104" s="46" t="s">
        <v>4</v>
      </c>
      <c r="S104" s="46" t="s">
        <v>4</v>
      </c>
      <c r="U104" s="46" t="s">
        <v>4</v>
      </c>
      <c r="W104" s="46" t="s">
        <v>4</v>
      </c>
      <c r="Y104" s="46" t="s">
        <v>4</v>
      </c>
      <c r="AA104" s="46" t="s">
        <v>361</v>
      </c>
      <c r="AC104" s="46" t="s">
        <v>361</v>
      </c>
      <c r="AE104" s="46" t="s">
        <v>361</v>
      </c>
      <c r="AG104" s="46" t="s">
        <v>361</v>
      </c>
      <c r="AI104" s="46" t="s">
        <v>361</v>
      </c>
      <c r="AK104" s="46" t="s">
        <v>361</v>
      </c>
      <c r="AM104" s="46" t="s">
        <v>361</v>
      </c>
      <c r="AO104" s="46" t="s">
        <v>361</v>
      </c>
      <c r="AQ104" s="46" t="s">
        <v>361</v>
      </c>
      <c r="AS104" s="46" t="s">
        <v>361</v>
      </c>
      <c r="AU104" s="46" t="s">
        <v>361</v>
      </c>
      <c r="AW104" s="46" t="s">
        <v>361</v>
      </c>
      <c r="AY104" s="46" t="s">
        <v>361</v>
      </c>
      <c r="BA104" s="46" t="s">
        <v>361</v>
      </c>
      <c r="BC104" s="46" t="s">
        <v>361</v>
      </c>
      <c r="BE104" s="46" t="s">
        <v>361</v>
      </c>
      <c r="BG104" s="46" t="s">
        <v>361</v>
      </c>
      <c r="BI104" s="46" t="s">
        <v>361</v>
      </c>
      <c r="BK104" s="46" t="s">
        <v>361</v>
      </c>
      <c r="BM104" s="46" t="s">
        <v>361</v>
      </c>
      <c r="BO104" s="46">
        <v>5</v>
      </c>
      <c r="BQ104" s="46">
        <v>5</v>
      </c>
      <c r="BS104" s="46">
        <v>5</v>
      </c>
      <c r="BU104" s="46">
        <v>5</v>
      </c>
      <c r="BW104" s="46">
        <v>5</v>
      </c>
      <c r="BY104" s="46">
        <v>5</v>
      </c>
      <c r="CA104" s="46">
        <v>5</v>
      </c>
      <c r="CC104" s="46">
        <v>5</v>
      </c>
      <c r="CE104" s="46">
        <v>5</v>
      </c>
      <c r="CG104" s="46">
        <v>5</v>
      </c>
      <c r="CI104" s="47"/>
    </row>
    <row r="105" spans="2:87" s="46" customFormat="1" ht="12.75" x14ac:dyDescent="0.25">
      <c r="B105" s="46" t="s">
        <v>208</v>
      </c>
      <c r="C105" s="47" t="s">
        <v>3</v>
      </c>
      <c r="E105" s="46" t="s">
        <v>4</v>
      </c>
      <c r="G105" s="46" t="s">
        <v>4</v>
      </c>
      <c r="I105" s="46" t="s">
        <v>4</v>
      </c>
      <c r="K105" s="46" t="s">
        <v>4</v>
      </c>
      <c r="M105" s="46" t="s">
        <v>4</v>
      </c>
      <c r="O105" s="46" t="s">
        <v>4</v>
      </c>
      <c r="Q105" s="46" t="s">
        <v>4</v>
      </c>
      <c r="S105" s="46" t="s">
        <v>4</v>
      </c>
      <c r="U105" s="46" t="s">
        <v>4</v>
      </c>
      <c r="W105" s="46" t="s">
        <v>4</v>
      </c>
      <c r="Y105" s="46" t="s">
        <v>4</v>
      </c>
      <c r="AA105" s="46" t="s">
        <v>4</v>
      </c>
      <c r="AC105" s="46" t="s">
        <v>4</v>
      </c>
      <c r="AE105" s="46" t="s">
        <v>5</v>
      </c>
      <c r="AG105" s="46" t="s">
        <v>5</v>
      </c>
      <c r="AI105" s="46" t="s">
        <v>4</v>
      </c>
      <c r="AK105" s="46" t="s">
        <v>5</v>
      </c>
      <c r="AM105" s="46" t="s">
        <v>5</v>
      </c>
      <c r="AO105" s="46" t="s">
        <v>5</v>
      </c>
      <c r="AQ105" s="46" t="s">
        <v>5</v>
      </c>
      <c r="AS105" s="46" t="s">
        <v>5</v>
      </c>
      <c r="AU105" s="46" t="s">
        <v>5</v>
      </c>
      <c r="AW105" s="46" t="s">
        <v>5</v>
      </c>
      <c r="AY105" s="46" t="s">
        <v>4</v>
      </c>
      <c r="BA105" s="46" t="s">
        <v>10</v>
      </c>
      <c r="BC105" s="46" t="s">
        <v>10</v>
      </c>
      <c r="BE105" s="46" t="s">
        <v>10</v>
      </c>
      <c r="BG105" s="46" t="s">
        <v>5</v>
      </c>
      <c r="BI105" s="46" t="s">
        <v>5</v>
      </c>
      <c r="BK105" s="46" t="s">
        <v>10</v>
      </c>
      <c r="BM105" s="46" t="s">
        <v>10</v>
      </c>
      <c r="BO105" s="46">
        <v>3</v>
      </c>
      <c r="BQ105" s="46">
        <v>3</v>
      </c>
      <c r="BS105" s="46">
        <v>1</v>
      </c>
      <c r="BU105" s="46">
        <v>1</v>
      </c>
      <c r="BW105" s="46">
        <v>1</v>
      </c>
      <c r="BY105" s="46">
        <v>2</v>
      </c>
      <c r="CA105" s="46">
        <v>1</v>
      </c>
      <c r="CC105" s="46">
        <v>5</v>
      </c>
      <c r="CE105" s="46">
        <v>5</v>
      </c>
      <c r="CG105" s="46">
        <v>5</v>
      </c>
      <c r="CI105" s="47"/>
    </row>
    <row r="106" spans="2:87" s="46" customFormat="1" ht="12.75" x14ac:dyDescent="0.25">
      <c r="B106" s="46" t="s">
        <v>210</v>
      </c>
      <c r="C106" s="47" t="s">
        <v>9</v>
      </c>
      <c r="E106" s="46" t="s">
        <v>361</v>
      </c>
      <c r="G106" s="46" t="s">
        <v>4</v>
      </c>
      <c r="I106" s="46" t="s">
        <v>361</v>
      </c>
      <c r="K106" s="46" t="s">
        <v>4</v>
      </c>
      <c r="M106" s="46" t="s">
        <v>4</v>
      </c>
      <c r="O106" s="46" t="s">
        <v>361</v>
      </c>
      <c r="Q106" s="46" t="s">
        <v>361</v>
      </c>
      <c r="S106" s="46" t="s">
        <v>361</v>
      </c>
      <c r="U106" s="46" t="s">
        <v>361</v>
      </c>
      <c r="W106" s="46" t="s">
        <v>361</v>
      </c>
      <c r="Y106" s="46" t="s">
        <v>4</v>
      </c>
      <c r="AA106" s="46" t="s">
        <v>361</v>
      </c>
      <c r="AC106" s="46" t="s">
        <v>361</v>
      </c>
      <c r="AE106" s="46" t="s">
        <v>361</v>
      </c>
      <c r="AG106" s="46" t="s">
        <v>361</v>
      </c>
      <c r="AI106" s="46" t="s">
        <v>4</v>
      </c>
      <c r="AK106" s="46" t="s">
        <v>361</v>
      </c>
      <c r="AM106" s="46" t="s">
        <v>361</v>
      </c>
      <c r="AO106" s="46" t="s">
        <v>361</v>
      </c>
      <c r="AQ106" s="46" t="s">
        <v>361</v>
      </c>
      <c r="AS106" s="46" t="s">
        <v>361</v>
      </c>
      <c r="AU106" s="46" t="s">
        <v>361</v>
      </c>
      <c r="AW106" s="46" t="s">
        <v>361</v>
      </c>
      <c r="AY106" s="46" t="s">
        <v>4</v>
      </c>
      <c r="BA106" s="46" t="s">
        <v>361</v>
      </c>
      <c r="BC106" s="46" t="s">
        <v>361</v>
      </c>
      <c r="BE106" s="46" t="s">
        <v>361</v>
      </c>
      <c r="BG106" s="46" t="s">
        <v>361</v>
      </c>
      <c r="BI106" s="46" t="s">
        <v>361</v>
      </c>
      <c r="BK106" s="46" t="s">
        <v>361</v>
      </c>
      <c r="BM106" s="46" t="s">
        <v>361</v>
      </c>
      <c r="BO106" s="46">
        <v>1</v>
      </c>
      <c r="BQ106" s="46">
        <v>1</v>
      </c>
      <c r="BS106" s="46">
        <v>1</v>
      </c>
      <c r="BU106" s="46">
        <v>1</v>
      </c>
      <c r="BW106" s="46">
        <v>1</v>
      </c>
      <c r="BY106" s="46">
        <v>1</v>
      </c>
      <c r="CA106" s="46">
        <v>1</v>
      </c>
      <c r="CC106" s="46">
        <v>1</v>
      </c>
      <c r="CE106" s="46">
        <v>1</v>
      </c>
      <c r="CG106" s="46">
        <v>1</v>
      </c>
      <c r="CI106" s="47"/>
    </row>
    <row r="107" spans="2:87" s="46" customFormat="1" ht="12.75" x14ac:dyDescent="0.25">
      <c r="B107" s="46" t="s">
        <v>212</v>
      </c>
      <c r="C107" s="47" t="s">
        <v>3</v>
      </c>
      <c r="E107" s="46" t="s">
        <v>4</v>
      </c>
      <c r="G107" s="46" t="s">
        <v>361</v>
      </c>
      <c r="I107" s="46" t="s">
        <v>361</v>
      </c>
      <c r="K107" s="46" t="s">
        <v>361</v>
      </c>
      <c r="M107" s="46" t="s">
        <v>361</v>
      </c>
      <c r="O107" s="46" t="s">
        <v>361</v>
      </c>
      <c r="Q107" s="46" t="s">
        <v>361</v>
      </c>
      <c r="S107" s="46" t="s">
        <v>361</v>
      </c>
      <c r="U107" s="46" t="s">
        <v>361</v>
      </c>
      <c r="W107" s="46" t="s">
        <v>361</v>
      </c>
      <c r="Y107" s="46" t="s">
        <v>361</v>
      </c>
      <c r="AA107" s="46" t="s">
        <v>361</v>
      </c>
      <c r="AC107" s="46" t="s">
        <v>361</v>
      </c>
      <c r="AE107" s="46" t="s">
        <v>361</v>
      </c>
      <c r="AG107" s="46" t="s">
        <v>361</v>
      </c>
      <c r="AI107" s="46" t="s">
        <v>361</v>
      </c>
      <c r="AK107" s="46" t="s">
        <v>361</v>
      </c>
      <c r="AM107" s="46" t="s">
        <v>361</v>
      </c>
      <c r="AO107" s="46" t="s">
        <v>361</v>
      </c>
      <c r="AQ107" s="46" t="s">
        <v>361</v>
      </c>
      <c r="AS107" s="46" t="s">
        <v>361</v>
      </c>
      <c r="AU107" s="46" t="s">
        <v>361</v>
      </c>
      <c r="AW107" s="46" t="s">
        <v>361</v>
      </c>
      <c r="AY107" s="46" t="s">
        <v>361</v>
      </c>
      <c r="BA107" s="46" t="s">
        <v>361</v>
      </c>
      <c r="BC107" s="46" t="s">
        <v>361</v>
      </c>
      <c r="BE107" s="46" t="s">
        <v>361</v>
      </c>
      <c r="BG107" s="46" t="s">
        <v>361</v>
      </c>
      <c r="BI107" s="46" t="s">
        <v>361</v>
      </c>
      <c r="BK107" s="46" t="s">
        <v>361</v>
      </c>
      <c r="BM107" s="46" t="s">
        <v>361</v>
      </c>
      <c r="BO107" s="46">
        <v>5</v>
      </c>
      <c r="BQ107" s="46">
        <v>5</v>
      </c>
      <c r="BS107" s="46">
        <v>5</v>
      </c>
      <c r="BU107" s="46">
        <v>5</v>
      </c>
      <c r="BW107" s="46">
        <v>5</v>
      </c>
      <c r="BY107" s="46">
        <v>3</v>
      </c>
      <c r="CA107" s="46">
        <v>1</v>
      </c>
      <c r="CC107" s="46">
        <v>3</v>
      </c>
      <c r="CE107" s="46">
        <v>5</v>
      </c>
      <c r="CG107" s="46">
        <v>5</v>
      </c>
      <c r="CI107" s="47" t="s">
        <v>213</v>
      </c>
    </row>
    <row r="108" spans="2:87" s="46" customFormat="1" ht="12.75" x14ac:dyDescent="0.25">
      <c r="B108" s="46" t="s">
        <v>214</v>
      </c>
      <c r="C108" s="47" t="s">
        <v>9</v>
      </c>
      <c r="E108" s="46" t="s">
        <v>4</v>
      </c>
      <c r="G108" s="46" t="s">
        <v>361</v>
      </c>
      <c r="I108" s="46" t="s">
        <v>361</v>
      </c>
      <c r="K108" s="46" t="s">
        <v>4</v>
      </c>
      <c r="M108" s="46" t="s">
        <v>5</v>
      </c>
      <c r="O108" s="46" t="s">
        <v>361</v>
      </c>
      <c r="Q108" s="46" t="s">
        <v>361</v>
      </c>
      <c r="S108" s="46" t="s">
        <v>361</v>
      </c>
      <c r="U108" s="46" t="s">
        <v>361</v>
      </c>
      <c r="W108" s="46" t="s">
        <v>361</v>
      </c>
      <c r="Y108" s="46" t="s">
        <v>4</v>
      </c>
      <c r="AA108" s="46" t="s">
        <v>361</v>
      </c>
      <c r="AC108" s="46" t="s">
        <v>361</v>
      </c>
      <c r="AE108" s="46" t="s">
        <v>361</v>
      </c>
      <c r="AG108" s="46" t="s">
        <v>5</v>
      </c>
      <c r="AI108" s="46" t="s">
        <v>361</v>
      </c>
      <c r="AK108" s="46" t="s">
        <v>361</v>
      </c>
      <c r="AM108" s="46" t="s">
        <v>361</v>
      </c>
      <c r="AO108" s="46" t="s">
        <v>361</v>
      </c>
      <c r="AQ108" s="46" t="s">
        <v>361</v>
      </c>
      <c r="AS108" s="46" t="s">
        <v>361</v>
      </c>
      <c r="AU108" s="46" t="s">
        <v>361</v>
      </c>
      <c r="AW108" s="46" t="s">
        <v>6</v>
      </c>
      <c r="AY108" s="46" t="s">
        <v>361</v>
      </c>
      <c r="BA108" s="46" t="s">
        <v>361</v>
      </c>
      <c r="BC108" s="46" t="s">
        <v>361</v>
      </c>
      <c r="BE108" s="46" t="s">
        <v>361</v>
      </c>
      <c r="BG108" s="46" t="s">
        <v>361</v>
      </c>
      <c r="BI108" s="46" t="s">
        <v>6</v>
      </c>
      <c r="BK108" s="46" t="s">
        <v>6</v>
      </c>
      <c r="BM108" s="46" t="s">
        <v>6</v>
      </c>
      <c r="BO108" s="46">
        <v>5</v>
      </c>
      <c r="BQ108" s="46">
        <v>1</v>
      </c>
      <c r="BS108" s="46">
        <v>2</v>
      </c>
      <c r="BU108" s="46">
        <v>4</v>
      </c>
      <c r="BW108" s="46">
        <v>1</v>
      </c>
      <c r="BY108" s="46">
        <v>2</v>
      </c>
      <c r="CA108" s="46">
        <v>5</v>
      </c>
      <c r="CC108" s="46">
        <v>5</v>
      </c>
      <c r="CE108" s="46">
        <v>4</v>
      </c>
      <c r="CG108" s="46">
        <v>4</v>
      </c>
      <c r="CI108" s="47"/>
    </row>
    <row r="109" spans="2:87" s="46" customFormat="1" ht="12.75" x14ac:dyDescent="0.25">
      <c r="B109" s="46" t="s">
        <v>215</v>
      </c>
      <c r="C109" s="47" t="s">
        <v>176</v>
      </c>
      <c r="E109" s="46" t="s">
        <v>361</v>
      </c>
      <c r="G109" s="46" t="s">
        <v>4</v>
      </c>
      <c r="I109" s="46" t="s">
        <v>4</v>
      </c>
      <c r="K109" s="46" t="s">
        <v>4</v>
      </c>
      <c r="M109" s="46" t="s">
        <v>361</v>
      </c>
      <c r="O109" s="46" t="s">
        <v>361</v>
      </c>
      <c r="Q109" s="46" t="s">
        <v>361</v>
      </c>
      <c r="S109" s="46" t="s">
        <v>361</v>
      </c>
      <c r="U109" s="46" t="s">
        <v>361</v>
      </c>
      <c r="W109" s="46" t="s">
        <v>361</v>
      </c>
      <c r="Y109" s="46" t="s">
        <v>4</v>
      </c>
      <c r="AA109" s="46" t="s">
        <v>361</v>
      </c>
      <c r="AC109" s="46" t="s">
        <v>361</v>
      </c>
      <c r="AE109" s="46" t="s">
        <v>6</v>
      </c>
      <c r="AG109" s="46" t="s">
        <v>6</v>
      </c>
      <c r="AI109" s="46" t="s">
        <v>5</v>
      </c>
      <c r="AK109" s="46" t="s">
        <v>5</v>
      </c>
      <c r="AM109" s="46" t="s">
        <v>5</v>
      </c>
      <c r="AO109" s="46" t="s">
        <v>5</v>
      </c>
      <c r="AQ109" s="46" t="s">
        <v>5</v>
      </c>
      <c r="AS109" s="46" t="s">
        <v>5</v>
      </c>
      <c r="AU109" s="46" t="s">
        <v>5</v>
      </c>
      <c r="AW109" s="46" t="s">
        <v>6</v>
      </c>
      <c r="AY109" s="46" t="s">
        <v>6</v>
      </c>
      <c r="BA109" s="46" t="s">
        <v>6</v>
      </c>
      <c r="BC109" s="46" t="s">
        <v>6</v>
      </c>
      <c r="BE109" s="46" t="s">
        <v>5</v>
      </c>
      <c r="BG109" s="46" t="s">
        <v>6</v>
      </c>
      <c r="BI109" s="46" t="s">
        <v>6</v>
      </c>
      <c r="BK109" s="46" t="s">
        <v>6</v>
      </c>
      <c r="BM109" s="46" t="s">
        <v>6</v>
      </c>
      <c r="BO109" s="46">
        <v>3</v>
      </c>
      <c r="BQ109" s="46">
        <v>3</v>
      </c>
      <c r="BS109" s="46">
        <v>3</v>
      </c>
      <c r="BU109" s="46">
        <v>3</v>
      </c>
      <c r="BW109" s="46">
        <v>3</v>
      </c>
      <c r="BY109" s="46">
        <v>5</v>
      </c>
      <c r="CA109" s="46">
        <v>5</v>
      </c>
      <c r="CC109" s="46">
        <v>5</v>
      </c>
      <c r="CE109" s="46">
        <v>5</v>
      </c>
      <c r="CG109" s="46">
        <v>5</v>
      </c>
      <c r="CI109" s="47" t="s">
        <v>216</v>
      </c>
    </row>
    <row r="110" spans="2:87" s="46" customFormat="1" ht="12.75" x14ac:dyDescent="0.25">
      <c r="B110" s="46" t="s">
        <v>218</v>
      </c>
      <c r="C110" s="47" t="s">
        <v>32</v>
      </c>
      <c r="E110" s="46" t="s">
        <v>4</v>
      </c>
      <c r="G110" s="46" t="s">
        <v>4</v>
      </c>
      <c r="I110" s="46" t="s">
        <v>361</v>
      </c>
      <c r="K110" s="46" t="s">
        <v>361</v>
      </c>
      <c r="M110" s="46" t="s">
        <v>4</v>
      </c>
      <c r="O110" s="46" t="s">
        <v>4</v>
      </c>
      <c r="Q110" s="46" t="s">
        <v>4</v>
      </c>
      <c r="S110" s="46" t="s">
        <v>4</v>
      </c>
      <c r="U110" s="46" t="s">
        <v>4</v>
      </c>
      <c r="W110" s="46" t="s">
        <v>4</v>
      </c>
      <c r="Y110" s="46" t="s">
        <v>4</v>
      </c>
      <c r="AA110" s="46" t="s">
        <v>361</v>
      </c>
      <c r="AC110" s="46" t="s">
        <v>4</v>
      </c>
      <c r="AE110" s="46" t="s">
        <v>4</v>
      </c>
      <c r="AG110" s="46" t="s">
        <v>361</v>
      </c>
      <c r="AI110" s="46" t="s">
        <v>5</v>
      </c>
      <c r="AK110" s="46" t="s">
        <v>361</v>
      </c>
      <c r="AM110" s="46" t="s">
        <v>4</v>
      </c>
      <c r="AO110" s="46" t="s">
        <v>361</v>
      </c>
      <c r="AQ110" s="46" t="s">
        <v>4</v>
      </c>
      <c r="AS110" s="46" t="s">
        <v>361</v>
      </c>
      <c r="AU110" s="46" t="s">
        <v>4</v>
      </c>
      <c r="AW110" s="46" t="s">
        <v>4</v>
      </c>
      <c r="AY110" s="46" t="s">
        <v>361</v>
      </c>
      <c r="BA110" s="46" t="s">
        <v>361</v>
      </c>
      <c r="BC110" s="46" t="s">
        <v>361</v>
      </c>
      <c r="BE110" s="46" t="s">
        <v>361</v>
      </c>
      <c r="BG110" s="46" t="s">
        <v>361</v>
      </c>
      <c r="BI110" s="46" t="s">
        <v>361</v>
      </c>
      <c r="BK110" s="46" t="s">
        <v>361</v>
      </c>
      <c r="BM110" s="46" t="s">
        <v>361</v>
      </c>
      <c r="BO110" s="46">
        <v>4</v>
      </c>
      <c r="BQ110" s="46">
        <v>2</v>
      </c>
      <c r="BS110" s="46">
        <v>2</v>
      </c>
      <c r="BU110" s="46">
        <v>4</v>
      </c>
      <c r="BW110" s="46">
        <v>1</v>
      </c>
      <c r="BY110" s="46">
        <v>3</v>
      </c>
      <c r="CA110" s="46">
        <v>5</v>
      </c>
      <c r="CC110" s="46">
        <v>5</v>
      </c>
      <c r="CE110" s="46">
        <v>4</v>
      </c>
      <c r="CG110" s="46">
        <v>5</v>
      </c>
      <c r="CI110" s="47"/>
    </row>
    <row r="111" spans="2:87" s="46" customFormat="1" ht="12.75" x14ac:dyDescent="0.25">
      <c r="B111" s="46" t="s">
        <v>219</v>
      </c>
      <c r="C111" s="47" t="s">
        <v>89</v>
      </c>
      <c r="E111" s="46" t="s">
        <v>4</v>
      </c>
      <c r="G111" s="46" t="s">
        <v>4</v>
      </c>
      <c r="I111" s="46" t="s">
        <v>4</v>
      </c>
      <c r="K111" s="46" t="s">
        <v>4</v>
      </c>
      <c r="M111" s="46" t="s">
        <v>4</v>
      </c>
      <c r="O111" s="46" t="s">
        <v>4</v>
      </c>
      <c r="Q111" s="46" t="s">
        <v>4</v>
      </c>
      <c r="S111" s="46" t="s">
        <v>4</v>
      </c>
      <c r="U111" s="46" t="s">
        <v>4</v>
      </c>
      <c r="W111" s="46" t="s">
        <v>4</v>
      </c>
      <c r="Y111" s="46" t="s">
        <v>4</v>
      </c>
      <c r="AA111" s="46" t="s">
        <v>4</v>
      </c>
      <c r="AC111" s="46" t="s">
        <v>4</v>
      </c>
      <c r="AE111" s="46" t="s">
        <v>4</v>
      </c>
      <c r="AG111" s="46" t="s">
        <v>4</v>
      </c>
      <c r="AI111" s="46" t="s">
        <v>4</v>
      </c>
      <c r="AK111" s="46" t="s">
        <v>4</v>
      </c>
      <c r="AM111" s="46" t="s">
        <v>4</v>
      </c>
      <c r="AO111" s="46" t="s">
        <v>4</v>
      </c>
      <c r="AQ111" s="46" t="s">
        <v>4</v>
      </c>
      <c r="AS111" s="46" t="s">
        <v>4</v>
      </c>
      <c r="AU111" s="46" t="s">
        <v>4</v>
      </c>
      <c r="AW111" s="46" t="s">
        <v>4</v>
      </c>
      <c r="AY111" s="46" t="s">
        <v>4</v>
      </c>
      <c r="BA111" s="46" t="s">
        <v>4</v>
      </c>
      <c r="BC111" s="46" t="s">
        <v>4</v>
      </c>
      <c r="BE111" s="46" t="s">
        <v>4</v>
      </c>
      <c r="BG111" s="46" t="s">
        <v>4</v>
      </c>
      <c r="BI111" s="46" t="s">
        <v>4</v>
      </c>
      <c r="BK111" s="46" t="s">
        <v>4</v>
      </c>
      <c r="BM111" s="46" t="s">
        <v>4</v>
      </c>
      <c r="BO111" s="46">
        <v>5</v>
      </c>
      <c r="BQ111" s="46">
        <v>5</v>
      </c>
      <c r="BS111" s="46">
        <v>5</v>
      </c>
      <c r="BU111" s="46">
        <v>5</v>
      </c>
      <c r="BW111" s="46">
        <v>5</v>
      </c>
      <c r="BY111" s="46">
        <v>5</v>
      </c>
      <c r="CA111" s="46">
        <v>5</v>
      </c>
      <c r="CC111" s="46">
        <v>5</v>
      </c>
      <c r="CE111" s="46">
        <v>5</v>
      </c>
      <c r="CG111" s="46">
        <v>5</v>
      </c>
      <c r="CI111" s="47"/>
    </row>
    <row r="112" spans="2:87" s="46" customFormat="1" ht="12.75" x14ac:dyDescent="0.25">
      <c r="B112" s="46" t="s">
        <v>220</v>
      </c>
      <c r="C112" s="47" t="s">
        <v>89</v>
      </c>
      <c r="E112" s="46" t="s">
        <v>10</v>
      </c>
      <c r="G112" s="46" t="s">
        <v>4</v>
      </c>
      <c r="I112" s="46" t="s">
        <v>4</v>
      </c>
      <c r="K112" s="46" t="s">
        <v>4</v>
      </c>
      <c r="M112" s="46" t="s">
        <v>361</v>
      </c>
      <c r="O112" s="46" t="s">
        <v>4</v>
      </c>
      <c r="Q112" s="46" t="s">
        <v>361</v>
      </c>
      <c r="S112" s="46" t="s">
        <v>361</v>
      </c>
      <c r="U112" s="46" t="s">
        <v>361</v>
      </c>
      <c r="W112" s="46" t="s">
        <v>361</v>
      </c>
      <c r="Y112" s="46" t="s">
        <v>4</v>
      </c>
      <c r="AA112" s="46" t="s">
        <v>361</v>
      </c>
      <c r="AC112" s="46" t="s">
        <v>361</v>
      </c>
      <c r="AE112" s="46" t="s">
        <v>361</v>
      </c>
      <c r="AG112" s="46" t="s">
        <v>361</v>
      </c>
      <c r="AI112" s="46" t="s">
        <v>4</v>
      </c>
      <c r="AK112" s="46" t="s">
        <v>361</v>
      </c>
      <c r="AM112" s="46" t="s">
        <v>361</v>
      </c>
      <c r="AO112" s="46" t="s">
        <v>361</v>
      </c>
      <c r="AQ112" s="46" t="s">
        <v>361</v>
      </c>
      <c r="AS112" s="46" t="s">
        <v>361</v>
      </c>
      <c r="AU112" s="46" t="s">
        <v>361</v>
      </c>
      <c r="AW112" s="46" t="s">
        <v>361</v>
      </c>
      <c r="AY112" s="46" t="s">
        <v>361</v>
      </c>
      <c r="BA112" s="46" t="s">
        <v>361</v>
      </c>
      <c r="BC112" s="46" t="s">
        <v>361</v>
      </c>
      <c r="BE112" s="46" t="s">
        <v>361</v>
      </c>
      <c r="BG112" s="46" t="s">
        <v>361</v>
      </c>
      <c r="BI112" s="46" t="s">
        <v>361</v>
      </c>
      <c r="BK112" s="46" t="s">
        <v>361</v>
      </c>
      <c r="BM112" s="46" t="s">
        <v>361</v>
      </c>
      <c r="BO112" s="46">
        <v>3</v>
      </c>
      <c r="BQ112" s="46">
        <v>1</v>
      </c>
      <c r="BS112" s="46">
        <v>1</v>
      </c>
      <c r="BU112" s="46">
        <v>3</v>
      </c>
      <c r="BW112" s="46">
        <v>1</v>
      </c>
      <c r="BY112" s="46">
        <v>1</v>
      </c>
      <c r="CA112" s="46">
        <v>4</v>
      </c>
      <c r="CC112" s="46">
        <v>4</v>
      </c>
      <c r="CE112" s="46">
        <v>4</v>
      </c>
      <c r="CG112" s="46">
        <v>4</v>
      </c>
      <c r="CI112" s="47"/>
    </row>
    <row r="113" spans="2:87" s="46" customFormat="1" ht="12.75" x14ac:dyDescent="0.25">
      <c r="B113" s="46" t="s">
        <v>221</v>
      </c>
      <c r="C113" s="47" t="s">
        <v>44</v>
      </c>
      <c r="E113" s="46" t="s">
        <v>6</v>
      </c>
      <c r="G113" s="46" t="s">
        <v>6</v>
      </c>
      <c r="I113" s="46" t="s">
        <v>6</v>
      </c>
      <c r="K113" s="46" t="s">
        <v>6</v>
      </c>
      <c r="M113" s="46" t="s">
        <v>6</v>
      </c>
      <c r="O113" s="46" t="s">
        <v>6</v>
      </c>
      <c r="Q113" s="46" t="s">
        <v>6</v>
      </c>
      <c r="S113" s="46" t="s">
        <v>5</v>
      </c>
      <c r="U113" s="46" t="s">
        <v>5</v>
      </c>
      <c r="W113" s="46" t="s">
        <v>5</v>
      </c>
      <c r="Y113" s="46" t="s">
        <v>5</v>
      </c>
      <c r="AA113" s="46" t="s">
        <v>6</v>
      </c>
      <c r="AC113" s="46" t="s">
        <v>6</v>
      </c>
      <c r="AE113" s="46" t="s">
        <v>6</v>
      </c>
      <c r="AG113" s="46" t="s">
        <v>5</v>
      </c>
      <c r="AI113" s="46" t="s">
        <v>5</v>
      </c>
      <c r="AK113" s="46" t="s">
        <v>6</v>
      </c>
      <c r="AM113" s="46" t="s">
        <v>6</v>
      </c>
      <c r="AO113" s="46" t="s">
        <v>6</v>
      </c>
      <c r="AQ113" s="46" t="s">
        <v>6</v>
      </c>
      <c r="AS113" s="46" t="s">
        <v>6</v>
      </c>
      <c r="AU113" s="46" t="s">
        <v>6</v>
      </c>
      <c r="AW113" s="46" t="s">
        <v>6</v>
      </c>
      <c r="AY113" s="46" t="s">
        <v>5</v>
      </c>
      <c r="BA113" s="46" t="s">
        <v>5</v>
      </c>
      <c r="BC113" s="46" t="s">
        <v>6</v>
      </c>
      <c r="BE113" s="46" t="s">
        <v>5</v>
      </c>
      <c r="BG113" s="46" t="s">
        <v>5</v>
      </c>
      <c r="BI113" s="46" t="s">
        <v>5</v>
      </c>
      <c r="BK113" s="46" t="s">
        <v>6</v>
      </c>
      <c r="BM113" s="46" t="s">
        <v>5</v>
      </c>
      <c r="BO113" s="46">
        <v>5</v>
      </c>
      <c r="BQ113" s="46">
        <v>4</v>
      </c>
      <c r="BS113" s="46">
        <v>3</v>
      </c>
      <c r="BU113" s="46">
        <v>4</v>
      </c>
      <c r="BW113" s="46">
        <v>3</v>
      </c>
      <c r="BY113" s="46">
        <v>3</v>
      </c>
      <c r="CA113" s="46">
        <v>4</v>
      </c>
      <c r="CC113" s="46">
        <v>4</v>
      </c>
      <c r="CE113" s="46">
        <v>5</v>
      </c>
      <c r="CG113" s="46">
        <v>4</v>
      </c>
      <c r="CI113" s="47"/>
    </row>
    <row r="114" spans="2:87" s="46" customFormat="1" ht="12.75" x14ac:dyDescent="0.25">
      <c r="B114" s="46" t="s">
        <v>222</v>
      </c>
      <c r="C114" s="47" t="s">
        <v>34</v>
      </c>
      <c r="E114" s="46" t="s">
        <v>4</v>
      </c>
      <c r="G114" s="46" t="s">
        <v>361</v>
      </c>
      <c r="I114" s="46" t="s">
        <v>361</v>
      </c>
      <c r="K114" s="46" t="s">
        <v>361</v>
      </c>
      <c r="M114" s="46" t="s">
        <v>4</v>
      </c>
      <c r="O114" s="46" t="s">
        <v>361</v>
      </c>
      <c r="Q114" s="46" t="s">
        <v>361</v>
      </c>
      <c r="S114" s="46" t="s">
        <v>361</v>
      </c>
      <c r="U114" s="46" t="s">
        <v>361</v>
      </c>
      <c r="W114" s="46" t="s">
        <v>361</v>
      </c>
      <c r="Y114" s="46" t="s">
        <v>4</v>
      </c>
      <c r="AA114" s="46" t="s">
        <v>361</v>
      </c>
      <c r="AC114" s="46" t="s">
        <v>361</v>
      </c>
      <c r="AE114" s="46" t="s">
        <v>10</v>
      </c>
      <c r="AG114" s="46" t="s">
        <v>10</v>
      </c>
      <c r="AI114" s="46" t="s">
        <v>4</v>
      </c>
      <c r="AK114" s="46" t="s">
        <v>361</v>
      </c>
      <c r="AM114" s="46" t="s">
        <v>361</v>
      </c>
      <c r="AO114" s="46" t="s">
        <v>361</v>
      </c>
      <c r="AQ114" s="46" t="s">
        <v>361</v>
      </c>
      <c r="AS114" s="46" t="s">
        <v>361</v>
      </c>
      <c r="AU114" s="46" t="s">
        <v>361</v>
      </c>
      <c r="AW114" s="46" t="s">
        <v>361</v>
      </c>
      <c r="AY114" s="46" t="s">
        <v>4</v>
      </c>
      <c r="BA114" s="46" t="s">
        <v>361</v>
      </c>
      <c r="BC114" s="46" t="s">
        <v>10</v>
      </c>
      <c r="BE114" s="46" t="s">
        <v>361</v>
      </c>
      <c r="BG114" s="46" t="s">
        <v>361</v>
      </c>
      <c r="BI114" s="46" t="s">
        <v>361</v>
      </c>
      <c r="BK114" s="46" t="s">
        <v>361</v>
      </c>
      <c r="BM114" s="46" t="s">
        <v>361</v>
      </c>
      <c r="BO114" s="46">
        <v>3</v>
      </c>
      <c r="BQ114" s="46">
        <v>2</v>
      </c>
      <c r="BS114" s="46">
        <v>3</v>
      </c>
      <c r="BU114" s="46">
        <v>4</v>
      </c>
      <c r="BW114" s="46">
        <v>1</v>
      </c>
      <c r="BY114" s="46">
        <v>3</v>
      </c>
      <c r="CA114" s="46">
        <v>1</v>
      </c>
      <c r="CC114" s="46">
        <v>4</v>
      </c>
      <c r="CE114" s="46">
        <v>5</v>
      </c>
      <c r="CG114" s="46">
        <v>3</v>
      </c>
      <c r="CI114" s="47"/>
    </row>
    <row r="115" spans="2:87" s="46" customFormat="1" ht="12.75" x14ac:dyDescent="0.25">
      <c r="B115" s="46" t="s">
        <v>224</v>
      </c>
      <c r="C115" s="47" t="s">
        <v>32</v>
      </c>
      <c r="E115" s="46" t="s">
        <v>4</v>
      </c>
      <c r="G115" s="46" t="s">
        <v>4</v>
      </c>
      <c r="I115" s="46" t="s">
        <v>6</v>
      </c>
      <c r="K115" s="46" t="s">
        <v>5</v>
      </c>
      <c r="M115" s="46" t="s">
        <v>361</v>
      </c>
      <c r="O115" s="46" t="s">
        <v>6</v>
      </c>
      <c r="Q115" s="46" t="s">
        <v>6</v>
      </c>
      <c r="S115" s="46" t="s">
        <v>6</v>
      </c>
      <c r="U115" s="46" t="s">
        <v>6</v>
      </c>
      <c r="W115" s="46" t="s">
        <v>6</v>
      </c>
      <c r="Y115" s="46" t="s">
        <v>6</v>
      </c>
      <c r="AA115" s="46" t="s">
        <v>361</v>
      </c>
      <c r="AC115" s="46" t="s">
        <v>361</v>
      </c>
      <c r="AE115" s="46" t="s">
        <v>361</v>
      </c>
      <c r="AG115" s="46" t="s">
        <v>361</v>
      </c>
      <c r="AI115" s="46" t="s">
        <v>361</v>
      </c>
      <c r="AK115" s="46" t="s">
        <v>361</v>
      </c>
      <c r="AM115" s="46" t="s">
        <v>361</v>
      </c>
      <c r="AO115" s="46" t="s">
        <v>361</v>
      </c>
      <c r="AQ115" s="46" t="s">
        <v>361</v>
      </c>
      <c r="AS115" s="46" t="s">
        <v>361</v>
      </c>
      <c r="AU115" s="46" t="s">
        <v>361</v>
      </c>
      <c r="AW115" s="46" t="s">
        <v>361</v>
      </c>
      <c r="AY115" s="46" t="s">
        <v>361</v>
      </c>
      <c r="BA115" s="46" t="s">
        <v>5</v>
      </c>
      <c r="BC115" s="46" t="s">
        <v>361</v>
      </c>
      <c r="BE115" s="46" t="s">
        <v>5</v>
      </c>
      <c r="BG115" s="46" t="s">
        <v>361</v>
      </c>
      <c r="BI115" s="46" t="s">
        <v>361</v>
      </c>
      <c r="BK115" s="46" t="s">
        <v>5</v>
      </c>
      <c r="BM115" s="46" t="s">
        <v>361</v>
      </c>
      <c r="BO115" s="46">
        <v>3</v>
      </c>
      <c r="BQ115" s="46">
        <v>3</v>
      </c>
      <c r="BS115" s="46">
        <v>3</v>
      </c>
      <c r="BU115" s="46">
        <v>3</v>
      </c>
      <c r="BW115" s="46">
        <v>4</v>
      </c>
      <c r="BY115" s="46">
        <v>2</v>
      </c>
      <c r="CA115" s="46">
        <v>2</v>
      </c>
      <c r="CC115" s="46">
        <v>2</v>
      </c>
      <c r="CE115" s="46">
        <v>4</v>
      </c>
      <c r="CG115" s="46">
        <v>5</v>
      </c>
      <c r="CI115" s="47"/>
    </row>
    <row r="116" spans="2:87" s="46" customFormat="1" ht="12.75" x14ac:dyDescent="0.25">
      <c r="B116" s="46" t="s">
        <v>225</v>
      </c>
      <c r="C116" s="47" t="s">
        <v>44</v>
      </c>
      <c r="E116" s="46" t="s">
        <v>4</v>
      </c>
      <c r="G116" s="46" t="s">
        <v>4</v>
      </c>
      <c r="I116" s="46" t="s">
        <v>5</v>
      </c>
      <c r="K116" s="46" t="s">
        <v>4</v>
      </c>
      <c r="M116" s="46" t="s">
        <v>4</v>
      </c>
      <c r="O116" s="46" t="s">
        <v>4</v>
      </c>
      <c r="Q116" s="46" t="s">
        <v>4</v>
      </c>
      <c r="S116" s="46" t="s">
        <v>4</v>
      </c>
      <c r="U116" s="46" t="s">
        <v>4</v>
      </c>
      <c r="W116" s="46" t="s">
        <v>4</v>
      </c>
      <c r="Y116" s="46" t="s">
        <v>4</v>
      </c>
      <c r="AA116" s="46" t="s">
        <v>5</v>
      </c>
      <c r="AC116" s="46" t="s">
        <v>5</v>
      </c>
      <c r="AE116" s="46" t="s">
        <v>5</v>
      </c>
      <c r="AG116" s="46" t="s">
        <v>5</v>
      </c>
      <c r="AI116" s="46" t="s">
        <v>5</v>
      </c>
      <c r="AK116" s="46" t="s">
        <v>5</v>
      </c>
      <c r="AM116" s="46" t="s">
        <v>5</v>
      </c>
      <c r="AO116" s="46" t="s">
        <v>5</v>
      </c>
      <c r="AQ116" s="46" t="s">
        <v>5</v>
      </c>
      <c r="AS116" s="46" t="s">
        <v>5</v>
      </c>
      <c r="AU116" s="46" t="s">
        <v>5</v>
      </c>
      <c r="AW116" s="46" t="s">
        <v>361</v>
      </c>
      <c r="AY116" s="46" t="s">
        <v>5</v>
      </c>
      <c r="BA116" s="46" t="s">
        <v>5</v>
      </c>
      <c r="BC116" s="46" t="s">
        <v>6</v>
      </c>
      <c r="BE116" s="46" t="s">
        <v>6</v>
      </c>
      <c r="BG116" s="46" t="s">
        <v>5</v>
      </c>
      <c r="BI116" s="46" t="s">
        <v>6</v>
      </c>
      <c r="BK116" s="46" t="s">
        <v>5</v>
      </c>
      <c r="BM116" s="46" t="s">
        <v>5</v>
      </c>
      <c r="BO116" s="46">
        <v>2</v>
      </c>
      <c r="BQ116" s="46">
        <v>1</v>
      </c>
      <c r="BS116" s="46">
        <v>1</v>
      </c>
      <c r="BU116" s="46">
        <v>1</v>
      </c>
      <c r="BW116" s="46">
        <v>2</v>
      </c>
      <c r="BY116" s="46">
        <v>5</v>
      </c>
      <c r="CA116" s="46">
        <v>2</v>
      </c>
      <c r="CC116" s="46">
        <v>3</v>
      </c>
      <c r="CE116" s="46">
        <v>1</v>
      </c>
      <c r="CG116" s="46">
        <v>1</v>
      </c>
      <c r="CI116" s="47"/>
    </row>
    <row r="117" spans="2:87" s="46" customFormat="1" ht="12.75" x14ac:dyDescent="0.25">
      <c r="B117" s="46" t="s">
        <v>227</v>
      </c>
      <c r="C117" s="47" t="s">
        <v>41</v>
      </c>
      <c r="E117" s="46" t="s">
        <v>4</v>
      </c>
      <c r="G117" s="46" t="s">
        <v>5</v>
      </c>
      <c r="I117" s="46" t="s">
        <v>4</v>
      </c>
      <c r="K117" s="46" t="s">
        <v>361</v>
      </c>
      <c r="M117" s="46" t="s">
        <v>10</v>
      </c>
      <c r="O117" s="46" t="s">
        <v>4</v>
      </c>
      <c r="Q117" s="46" t="s">
        <v>4</v>
      </c>
      <c r="S117" s="46" t="s">
        <v>4</v>
      </c>
      <c r="U117" s="46" t="s">
        <v>4</v>
      </c>
      <c r="W117" s="46" t="s">
        <v>4</v>
      </c>
      <c r="Y117" s="46" t="s">
        <v>4</v>
      </c>
      <c r="AA117" s="46" t="s">
        <v>361</v>
      </c>
      <c r="AC117" s="46" t="s">
        <v>361</v>
      </c>
      <c r="AE117" s="46" t="s">
        <v>4</v>
      </c>
      <c r="AG117" s="46" t="s">
        <v>361</v>
      </c>
      <c r="AI117" s="46" t="s">
        <v>4</v>
      </c>
      <c r="AK117" s="46" t="s">
        <v>361</v>
      </c>
      <c r="AM117" s="46" t="s">
        <v>361</v>
      </c>
      <c r="AO117" s="46" t="s">
        <v>361</v>
      </c>
      <c r="AQ117" s="46" t="s">
        <v>361</v>
      </c>
      <c r="AS117" s="46" t="s">
        <v>361</v>
      </c>
      <c r="AU117" s="46" t="s">
        <v>361</v>
      </c>
      <c r="AW117" s="46" t="s">
        <v>4</v>
      </c>
      <c r="AY117" s="46" t="s">
        <v>4</v>
      </c>
      <c r="BA117" s="46" t="s">
        <v>361</v>
      </c>
      <c r="BC117" s="46" t="s">
        <v>361</v>
      </c>
      <c r="BE117" s="46" t="s">
        <v>361</v>
      </c>
      <c r="BG117" s="46" t="s">
        <v>361</v>
      </c>
      <c r="BI117" s="46" t="s">
        <v>4</v>
      </c>
      <c r="BK117" s="46" t="s">
        <v>361</v>
      </c>
      <c r="BM117" s="46" t="s">
        <v>361</v>
      </c>
      <c r="BO117" s="46">
        <v>2</v>
      </c>
      <c r="BQ117" s="46">
        <v>1</v>
      </c>
      <c r="BS117" s="46">
        <v>2</v>
      </c>
      <c r="BU117" s="46">
        <v>3</v>
      </c>
      <c r="BW117" s="46">
        <v>1</v>
      </c>
      <c r="BY117" s="46">
        <v>2</v>
      </c>
      <c r="CA117" s="46">
        <v>2</v>
      </c>
      <c r="CC117" s="46">
        <v>3</v>
      </c>
      <c r="CE117" s="46">
        <v>2</v>
      </c>
      <c r="CG117" s="46">
        <v>2</v>
      </c>
      <c r="CI117" s="47"/>
    </row>
    <row r="118" spans="2:87" s="46" customFormat="1" ht="12.75" x14ac:dyDescent="0.25">
      <c r="B118" s="46" t="s">
        <v>229</v>
      </c>
      <c r="C118" s="47" t="s">
        <v>9</v>
      </c>
      <c r="E118" s="46" t="s">
        <v>4</v>
      </c>
      <c r="G118" s="46" t="s">
        <v>4</v>
      </c>
      <c r="I118" s="46" t="s">
        <v>4</v>
      </c>
      <c r="K118" s="46" t="s">
        <v>4</v>
      </c>
      <c r="M118" s="46" t="s">
        <v>4</v>
      </c>
      <c r="O118" s="46" t="s">
        <v>4</v>
      </c>
      <c r="Q118" s="46" t="s">
        <v>4</v>
      </c>
      <c r="S118" s="46" t="s">
        <v>4</v>
      </c>
      <c r="U118" s="46" t="s">
        <v>4</v>
      </c>
      <c r="W118" s="46" t="s">
        <v>4</v>
      </c>
      <c r="Y118" s="46" t="s">
        <v>4</v>
      </c>
      <c r="AA118" s="46" t="s">
        <v>4</v>
      </c>
      <c r="AC118" s="46" t="s">
        <v>4</v>
      </c>
      <c r="AE118" s="46" t="s">
        <v>4</v>
      </c>
      <c r="AG118" s="46" t="s">
        <v>4</v>
      </c>
      <c r="AI118" s="46" t="s">
        <v>4</v>
      </c>
      <c r="AK118" s="46" t="s">
        <v>4</v>
      </c>
      <c r="AM118" s="46" t="s">
        <v>4</v>
      </c>
      <c r="AO118" s="46" t="s">
        <v>4</v>
      </c>
      <c r="AQ118" s="46" t="s">
        <v>4</v>
      </c>
      <c r="AS118" s="46" t="s">
        <v>4</v>
      </c>
      <c r="AU118" s="46" t="s">
        <v>4</v>
      </c>
      <c r="AW118" s="46" t="s">
        <v>361</v>
      </c>
      <c r="AY118" s="46" t="s">
        <v>4</v>
      </c>
      <c r="BA118" s="46" t="s">
        <v>4</v>
      </c>
      <c r="BC118" s="46" t="s">
        <v>4</v>
      </c>
      <c r="BE118" s="46" t="s">
        <v>4</v>
      </c>
      <c r="BG118" s="46" t="s">
        <v>4</v>
      </c>
      <c r="BI118" s="46" t="s">
        <v>4</v>
      </c>
      <c r="BK118" s="46" t="s">
        <v>4</v>
      </c>
      <c r="BM118" s="46" t="s">
        <v>4</v>
      </c>
      <c r="BO118" s="46">
        <v>2</v>
      </c>
      <c r="BQ118" s="46">
        <v>1</v>
      </c>
      <c r="BS118" s="46">
        <v>2</v>
      </c>
      <c r="BU118" s="46">
        <v>1</v>
      </c>
      <c r="BW118" s="46">
        <v>2</v>
      </c>
      <c r="BY118" s="46">
        <v>2</v>
      </c>
      <c r="CA118" s="46">
        <v>2</v>
      </c>
      <c r="CC118" s="46">
        <v>1</v>
      </c>
      <c r="CE118" s="46">
        <v>1</v>
      </c>
      <c r="CG118" s="46">
        <v>2</v>
      </c>
      <c r="CI118" s="47"/>
    </row>
    <row r="119" spans="2:87" s="46" customFormat="1" ht="12.75" x14ac:dyDescent="0.25">
      <c r="B119" s="46" t="s">
        <v>231</v>
      </c>
      <c r="C119" s="47" t="s">
        <v>32</v>
      </c>
      <c r="E119" s="46" t="s">
        <v>361</v>
      </c>
      <c r="G119" s="46" t="s">
        <v>4</v>
      </c>
      <c r="I119" s="46" t="s">
        <v>361</v>
      </c>
      <c r="K119" s="46" t="s">
        <v>4</v>
      </c>
      <c r="M119" s="46" t="s">
        <v>6</v>
      </c>
      <c r="O119" s="46" t="s">
        <v>4</v>
      </c>
      <c r="Q119" s="46" t="s">
        <v>4</v>
      </c>
      <c r="S119" s="46" t="s">
        <v>4</v>
      </c>
      <c r="U119" s="46" t="s">
        <v>4</v>
      </c>
      <c r="W119" s="46" t="s">
        <v>4</v>
      </c>
      <c r="Y119" s="46" t="s">
        <v>4</v>
      </c>
      <c r="AA119" s="46" t="s">
        <v>361</v>
      </c>
      <c r="AC119" s="46" t="s">
        <v>361</v>
      </c>
      <c r="AE119" s="46" t="s">
        <v>6</v>
      </c>
      <c r="AG119" s="46" t="s">
        <v>6</v>
      </c>
      <c r="AI119" s="46" t="s">
        <v>4</v>
      </c>
      <c r="AK119" s="46" t="s">
        <v>361</v>
      </c>
      <c r="AM119" s="46" t="s">
        <v>361</v>
      </c>
      <c r="AO119" s="46" t="s">
        <v>361</v>
      </c>
      <c r="AQ119" s="46" t="s">
        <v>361</v>
      </c>
      <c r="AS119" s="46" t="s">
        <v>361</v>
      </c>
      <c r="AU119" s="46" t="s">
        <v>361</v>
      </c>
      <c r="AW119" s="46" t="s">
        <v>361</v>
      </c>
      <c r="AY119" s="46" t="s">
        <v>361</v>
      </c>
      <c r="BA119" s="46" t="s">
        <v>361</v>
      </c>
      <c r="BC119" s="46" t="s">
        <v>361</v>
      </c>
      <c r="BE119" s="46" t="s">
        <v>4</v>
      </c>
      <c r="BG119" s="46" t="s">
        <v>361</v>
      </c>
      <c r="BI119" s="46" t="s">
        <v>361</v>
      </c>
      <c r="BK119" s="46" t="s">
        <v>361</v>
      </c>
      <c r="BM119" s="46" t="s">
        <v>361</v>
      </c>
      <c r="BO119" s="46">
        <v>5</v>
      </c>
      <c r="BQ119" s="46">
        <v>4</v>
      </c>
      <c r="BS119" s="46">
        <v>4</v>
      </c>
      <c r="BU119" s="46">
        <v>4</v>
      </c>
      <c r="BW119" s="46">
        <v>2</v>
      </c>
      <c r="BY119" s="46">
        <v>2</v>
      </c>
      <c r="CA119" s="46">
        <v>2</v>
      </c>
      <c r="CC119" s="46">
        <v>2</v>
      </c>
      <c r="CE119" s="46">
        <v>4</v>
      </c>
      <c r="CG119" s="46">
        <v>3</v>
      </c>
      <c r="CI119" s="47"/>
    </row>
    <row r="120" spans="2:87" s="46" customFormat="1" ht="12.75" x14ac:dyDescent="0.25">
      <c r="B120" s="46" t="s">
        <v>233</v>
      </c>
      <c r="C120" s="47" t="s">
        <v>9</v>
      </c>
      <c r="E120" s="46" t="s">
        <v>4</v>
      </c>
      <c r="G120" s="46" t="s">
        <v>4</v>
      </c>
      <c r="I120" s="46" t="s">
        <v>4</v>
      </c>
      <c r="K120" s="46" t="s">
        <v>361</v>
      </c>
      <c r="M120" s="46" t="s">
        <v>361</v>
      </c>
      <c r="O120" s="46" t="s">
        <v>4</v>
      </c>
      <c r="Q120" s="46" t="s">
        <v>4</v>
      </c>
      <c r="S120" s="46" t="s">
        <v>4</v>
      </c>
      <c r="U120" s="46" t="s">
        <v>4</v>
      </c>
      <c r="W120" s="46" t="s">
        <v>4</v>
      </c>
      <c r="Y120" s="46" t="s">
        <v>4</v>
      </c>
      <c r="AA120" s="46" t="s">
        <v>361</v>
      </c>
      <c r="AC120" s="46" t="s">
        <v>361</v>
      </c>
      <c r="AE120" s="46" t="s">
        <v>361</v>
      </c>
      <c r="AG120" s="46" t="s">
        <v>361</v>
      </c>
      <c r="AI120" s="46" t="s">
        <v>4</v>
      </c>
      <c r="AK120" s="46" t="s">
        <v>361</v>
      </c>
      <c r="AM120" s="46" t="s">
        <v>361</v>
      </c>
      <c r="AO120" s="46" t="s">
        <v>361</v>
      </c>
      <c r="AQ120" s="46" t="s">
        <v>361</v>
      </c>
      <c r="AS120" s="46" t="s">
        <v>361</v>
      </c>
      <c r="AU120" s="46" t="s">
        <v>361</v>
      </c>
      <c r="AW120" s="46" t="s">
        <v>361</v>
      </c>
      <c r="AY120" s="46" t="s">
        <v>361</v>
      </c>
      <c r="BA120" s="46" t="s">
        <v>361</v>
      </c>
      <c r="BC120" s="46" t="s">
        <v>361</v>
      </c>
      <c r="BE120" s="46" t="s">
        <v>361</v>
      </c>
      <c r="BG120" s="46" t="s">
        <v>361</v>
      </c>
      <c r="BI120" s="46" t="s">
        <v>361</v>
      </c>
      <c r="BK120" s="46" t="s">
        <v>361</v>
      </c>
      <c r="BM120" s="46" t="s">
        <v>361</v>
      </c>
      <c r="BO120" s="46">
        <v>5</v>
      </c>
      <c r="BQ120" s="46">
        <v>3</v>
      </c>
      <c r="BS120" s="46">
        <v>4</v>
      </c>
      <c r="BU120" s="46">
        <v>4</v>
      </c>
      <c r="BW120" s="46">
        <v>4</v>
      </c>
      <c r="BY120" s="46">
        <v>3</v>
      </c>
      <c r="CA120" s="46">
        <v>4</v>
      </c>
      <c r="CC120" s="46">
        <v>5</v>
      </c>
      <c r="CE120" s="46">
        <v>4</v>
      </c>
      <c r="CG120" s="46">
        <v>4</v>
      </c>
      <c r="CI120" s="47"/>
    </row>
    <row r="121" spans="2:87" s="46" customFormat="1" ht="12.75" x14ac:dyDescent="0.25">
      <c r="B121" s="46" t="s">
        <v>235</v>
      </c>
      <c r="C121" s="47" t="s">
        <v>9</v>
      </c>
      <c r="E121" s="46" t="s">
        <v>5</v>
      </c>
      <c r="G121" s="46" t="s">
        <v>361</v>
      </c>
      <c r="I121" s="46" t="s">
        <v>4</v>
      </c>
      <c r="K121" s="46" t="s">
        <v>361</v>
      </c>
      <c r="M121" s="46" t="s">
        <v>361</v>
      </c>
      <c r="O121" s="46" t="s">
        <v>4</v>
      </c>
      <c r="Q121" s="46" t="s">
        <v>4</v>
      </c>
      <c r="S121" s="46" t="s">
        <v>4</v>
      </c>
      <c r="U121" s="46" t="s">
        <v>4</v>
      </c>
      <c r="W121" s="46" t="s">
        <v>4</v>
      </c>
      <c r="Y121" s="46" t="s">
        <v>4</v>
      </c>
      <c r="AA121" s="46" t="s">
        <v>361</v>
      </c>
      <c r="AC121" s="46" t="s">
        <v>361</v>
      </c>
      <c r="AE121" s="46" t="s">
        <v>361</v>
      </c>
      <c r="AG121" s="46" t="s">
        <v>361</v>
      </c>
      <c r="AI121" s="46" t="s">
        <v>4</v>
      </c>
      <c r="AK121" s="46" t="s">
        <v>361</v>
      </c>
      <c r="AM121" s="46" t="s">
        <v>361</v>
      </c>
      <c r="AO121" s="46" t="s">
        <v>361</v>
      </c>
      <c r="AQ121" s="46" t="s">
        <v>361</v>
      </c>
      <c r="AS121" s="46" t="s">
        <v>361</v>
      </c>
      <c r="AU121" s="46" t="s">
        <v>361</v>
      </c>
      <c r="AW121" s="46" t="s">
        <v>361</v>
      </c>
      <c r="AY121" s="46" t="s">
        <v>4</v>
      </c>
      <c r="BA121" s="46" t="s">
        <v>361</v>
      </c>
      <c r="BC121" s="46" t="s">
        <v>361</v>
      </c>
      <c r="BE121" s="46" t="s">
        <v>361</v>
      </c>
      <c r="BG121" s="46" t="s">
        <v>361</v>
      </c>
      <c r="BI121" s="46" t="s">
        <v>361</v>
      </c>
      <c r="BK121" s="46" t="s">
        <v>361</v>
      </c>
      <c r="BM121" s="46" t="s">
        <v>361</v>
      </c>
      <c r="BO121" s="46">
        <v>3</v>
      </c>
      <c r="BQ121" s="46">
        <v>2</v>
      </c>
      <c r="BS121" s="46">
        <v>2</v>
      </c>
      <c r="BU121" s="46">
        <v>2</v>
      </c>
      <c r="BW121" s="46">
        <v>2</v>
      </c>
      <c r="BY121" s="46">
        <v>1</v>
      </c>
      <c r="CA121" s="46">
        <v>1</v>
      </c>
      <c r="CC121" s="46">
        <v>1</v>
      </c>
      <c r="CE121" s="46">
        <v>3</v>
      </c>
      <c r="CG121" s="46">
        <v>3</v>
      </c>
      <c r="CI121" s="47"/>
    </row>
    <row r="122" spans="2:87" s="46" customFormat="1" ht="12.75" x14ac:dyDescent="0.25">
      <c r="B122" s="46" t="s">
        <v>236</v>
      </c>
      <c r="C122" s="47" t="s">
        <v>3</v>
      </c>
      <c r="E122" s="46" t="s">
        <v>361</v>
      </c>
      <c r="G122" s="46" t="s">
        <v>361</v>
      </c>
      <c r="I122" s="46" t="s">
        <v>4</v>
      </c>
      <c r="K122" s="46" t="s">
        <v>4</v>
      </c>
      <c r="M122" s="46" t="s">
        <v>4</v>
      </c>
      <c r="O122" s="46" t="s">
        <v>361</v>
      </c>
      <c r="Q122" s="46" t="s">
        <v>361</v>
      </c>
      <c r="S122" s="46" t="s">
        <v>4</v>
      </c>
      <c r="U122" s="46" t="s">
        <v>4</v>
      </c>
      <c r="W122" s="46" t="s">
        <v>4</v>
      </c>
      <c r="Y122" s="46" t="s">
        <v>4</v>
      </c>
      <c r="AA122" s="46" t="s">
        <v>361</v>
      </c>
      <c r="AC122" s="46" t="s">
        <v>361</v>
      </c>
      <c r="AE122" s="46" t="s">
        <v>5</v>
      </c>
      <c r="AG122" s="46" t="s">
        <v>5</v>
      </c>
      <c r="AI122" s="46" t="s">
        <v>4</v>
      </c>
      <c r="AK122" s="46" t="s">
        <v>361</v>
      </c>
      <c r="AM122" s="46" t="s">
        <v>5</v>
      </c>
      <c r="AO122" s="46" t="s">
        <v>5</v>
      </c>
      <c r="AQ122" s="46" t="s">
        <v>5</v>
      </c>
      <c r="AS122" s="46" t="s">
        <v>6</v>
      </c>
      <c r="AU122" s="46" t="s">
        <v>361</v>
      </c>
      <c r="AW122" s="46" t="s">
        <v>5</v>
      </c>
      <c r="AY122" s="46" t="s">
        <v>4</v>
      </c>
      <c r="BA122" s="46" t="s">
        <v>5</v>
      </c>
      <c r="BC122" s="46" t="s">
        <v>5</v>
      </c>
      <c r="BE122" s="46" t="s">
        <v>6</v>
      </c>
      <c r="BG122" s="46" t="s">
        <v>5</v>
      </c>
      <c r="BI122" s="46" t="s">
        <v>5</v>
      </c>
      <c r="BK122" s="46" t="s">
        <v>5</v>
      </c>
      <c r="BM122" s="46" t="s">
        <v>5</v>
      </c>
      <c r="BO122" s="46">
        <v>3</v>
      </c>
      <c r="BQ122" s="46">
        <v>2</v>
      </c>
      <c r="BS122" s="46">
        <v>2</v>
      </c>
      <c r="BU122" s="46">
        <v>4</v>
      </c>
      <c r="BW122" s="46">
        <v>1</v>
      </c>
      <c r="BY122" s="46">
        <v>1</v>
      </c>
      <c r="CA122" s="46">
        <v>2</v>
      </c>
      <c r="CC122" s="46">
        <v>2</v>
      </c>
      <c r="CE122" s="46">
        <v>1</v>
      </c>
      <c r="CG122" s="46">
        <v>2</v>
      </c>
      <c r="CI122" s="47"/>
    </row>
    <row r="123" spans="2:87" s="46" customFormat="1" ht="12.75" x14ac:dyDescent="0.25">
      <c r="B123" s="46" t="s">
        <v>238</v>
      </c>
      <c r="C123" s="47" t="s">
        <v>9</v>
      </c>
      <c r="E123" s="46" t="s">
        <v>4</v>
      </c>
      <c r="G123" s="46" t="s">
        <v>10</v>
      </c>
      <c r="I123" s="46" t="s">
        <v>4</v>
      </c>
      <c r="K123" s="46" t="s">
        <v>10</v>
      </c>
      <c r="M123" s="46" t="s">
        <v>4</v>
      </c>
      <c r="O123" s="46" t="s">
        <v>10</v>
      </c>
      <c r="Q123" s="46" t="s">
        <v>10</v>
      </c>
      <c r="S123" s="46" t="s">
        <v>10</v>
      </c>
      <c r="U123" s="46" t="s">
        <v>10</v>
      </c>
      <c r="W123" s="46" t="s">
        <v>10</v>
      </c>
      <c r="Y123" s="46" t="s">
        <v>4</v>
      </c>
      <c r="AA123" s="46" t="s">
        <v>10</v>
      </c>
      <c r="AC123" s="46" t="s">
        <v>10</v>
      </c>
      <c r="AE123" s="46" t="s">
        <v>10</v>
      </c>
      <c r="AG123" s="46" t="s">
        <v>10</v>
      </c>
      <c r="AI123" s="46" t="s">
        <v>4</v>
      </c>
      <c r="AK123" s="46" t="s">
        <v>10</v>
      </c>
      <c r="AM123" s="46" t="s">
        <v>10</v>
      </c>
      <c r="AO123" s="46" t="s">
        <v>10</v>
      </c>
      <c r="AQ123" s="46" t="s">
        <v>10</v>
      </c>
      <c r="AS123" s="46" t="s">
        <v>10</v>
      </c>
      <c r="AU123" s="46" t="s">
        <v>10</v>
      </c>
      <c r="AW123" s="46" t="s">
        <v>10</v>
      </c>
      <c r="AY123" s="46" t="s">
        <v>10</v>
      </c>
      <c r="BA123" s="46" t="s">
        <v>10</v>
      </c>
      <c r="BC123" s="46" t="s">
        <v>10</v>
      </c>
      <c r="BE123" s="46" t="s">
        <v>10</v>
      </c>
      <c r="BG123" s="46" t="s">
        <v>10</v>
      </c>
      <c r="BI123" s="46" t="s">
        <v>10</v>
      </c>
      <c r="BK123" s="46" t="s">
        <v>10</v>
      </c>
      <c r="BM123" s="46" t="s">
        <v>10</v>
      </c>
      <c r="BO123" s="46">
        <v>3</v>
      </c>
      <c r="BQ123" s="46">
        <v>3</v>
      </c>
      <c r="BS123" s="46">
        <v>3</v>
      </c>
      <c r="BU123" s="46">
        <v>3</v>
      </c>
      <c r="BW123" s="46">
        <v>3</v>
      </c>
      <c r="BY123" s="46">
        <v>3</v>
      </c>
      <c r="CA123" s="46">
        <v>3</v>
      </c>
      <c r="CC123" s="46">
        <v>3</v>
      </c>
      <c r="CE123" s="46">
        <v>3</v>
      </c>
      <c r="CG123" s="46">
        <v>3</v>
      </c>
      <c r="CI123" s="47"/>
    </row>
    <row r="124" spans="2:87" s="46" customFormat="1" ht="12.75" x14ac:dyDescent="0.25">
      <c r="B124" s="46" t="s">
        <v>239</v>
      </c>
      <c r="C124" s="47" t="s">
        <v>89</v>
      </c>
      <c r="E124" s="46" t="s">
        <v>4</v>
      </c>
      <c r="G124" s="46" t="s">
        <v>4</v>
      </c>
      <c r="I124" s="46" t="s">
        <v>4</v>
      </c>
      <c r="K124" s="46" t="s">
        <v>4</v>
      </c>
      <c r="M124" s="46" t="s">
        <v>361</v>
      </c>
      <c r="O124" s="46" t="s">
        <v>361</v>
      </c>
      <c r="Q124" s="46" t="s">
        <v>361</v>
      </c>
      <c r="S124" s="46" t="s">
        <v>361</v>
      </c>
      <c r="U124" s="46" t="s">
        <v>361</v>
      </c>
      <c r="W124" s="46" t="s">
        <v>361</v>
      </c>
      <c r="Y124" s="46" t="s">
        <v>4</v>
      </c>
      <c r="AA124" s="46" t="s">
        <v>361</v>
      </c>
      <c r="AC124" s="46" t="s">
        <v>361</v>
      </c>
      <c r="AE124" s="46" t="s">
        <v>361</v>
      </c>
      <c r="AG124" s="46" t="s">
        <v>361</v>
      </c>
      <c r="AI124" s="46" t="s">
        <v>361</v>
      </c>
      <c r="AK124" s="46" t="s">
        <v>361</v>
      </c>
      <c r="AM124" s="46" t="s">
        <v>361</v>
      </c>
      <c r="AO124" s="46" t="s">
        <v>361</v>
      </c>
      <c r="AQ124" s="46" t="s">
        <v>361</v>
      </c>
      <c r="AS124" s="46" t="s">
        <v>361</v>
      </c>
      <c r="AU124" s="46" t="s">
        <v>361</v>
      </c>
      <c r="AW124" s="46" t="s">
        <v>361</v>
      </c>
      <c r="AY124" s="46" t="s">
        <v>5</v>
      </c>
      <c r="BA124" s="46" t="s">
        <v>361</v>
      </c>
      <c r="BC124" s="46" t="s">
        <v>361</v>
      </c>
      <c r="BE124" s="46" t="s">
        <v>361</v>
      </c>
      <c r="BG124" s="46" t="s">
        <v>361</v>
      </c>
      <c r="BI124" s="46" t="s">
        <v>361</v>
      </c>
      <c r="BK124" s="46" t="s">
        <v>361</v>
      </c>
      <c r="BM124" s="46" t="s">
        <v>361</v>
      </c>
      <c r="BO124" s="46">
        <v>5</v>
      </c>
      <c r="BQ124" s="46">
        <v>2</v>
      </c>
      <c r="BS124" s="46">
        <v>1</v>
      </c>
      <c r="BU124" s="46">
        <v>4</v>
      </c>
      <c r="BW124" s="46">
        <v>1</v>
      </c>
      <c r="BY124" s="46">
        <v>2</v>
      </c>
      <c r="CA124" s="46">
        <v>2</v>
      </c>
      <c r="CC124" s="46">
        <v>1</v>
      </c>
      <c r="CE124" s="46">
        <v>3</v>
      </c>
      <c r="CG124" s="46">
        <v>3</v>
      </c>
      <c r="CI124" s="47" t="s">
        <v>240</v>
      </c>
    </row>
    <row r="125" spans="2:87" s="46" customFormat="1" ht="12.75" x14ac:dyDescent="0.25">
      <c r="B125" s="46" t="s">
        <v>242</v>
      </c>
      <c r="C125" s="47" t="s">
        <v>3</v>
      </c>
      <c r="E125" s="46" t="s">
        <v>10</v>
      </c>
      <c r="G125" s="46" t="s">
        <v>4</v>
      </c>
      <c r="I125" s="46" t="s">
        <v>4</v>
      </c>
      <c r="K125" s="46" t="s">
        <v>361</v>
      </c>
      <c r="M125" s="46" t="s">
        <v>361</v>
      </c>
      <c r="O125" s="46" t="s">
        <v>361</v>
      </c>
      <c r="Q125" s="46" t="s">
        <v>361</v>
      </c>
      <c r="S125" s="46" t="s">
        <v>361</v>
      </c>
      <c r="U125" s="46" t="s">
        <v>361</v>
      </c>
      <c r="W125" s="46" t="s">
        <v>361</v>
      </c>
      <c r="Y125" s="46" t="s">
        <v>361</v>
      </c>
      <c r="AA125" s="46" t="s">
        <v>361</v>
      </c>
      <c r="AC125" s="46" t="s">
        <v>361</v>
      </c>
      <c r="AE125" s="46" t="s">
        <v>361</v>
      </c>
      <c r="AG125" s="46" t="s">
        <v>361</v>
      </c>
      <c r="AI125" s="46" t="s">
        <v>361</v>
      </c>
      <c r="AK125" s="46" t="s">
        <v>361</v>
      </c>
      <c r="AM125" s="46" t="s">
        <v>361</v>
      </c>
      <c r="AO125" s="46" t="s">
        <v>361</v>
      </c>
      <c r="AQ125" s="46" t="s">
        <v>361</v>
      </c>
      <c r="AS125" s="46" t="s">
        <v>361</v>
      </c>
      <c r="AU125" s="46" t="s">
        <v>361</v>
      </c>
      <c r="AW125" s="46" t="s">
        <v>361</v>
      </c>
      <c r="AY125" s="46" t="s">
        <v>361</v>
      </c>
      <c r="BA125" s="46" t="s">
        <v>361</v>
      </c>
      <c r="BC125" s="46" t="s">
        <v>361</v>
      </c>
      <c r="BE125" s="46" t="s">
        <v>361</v>
      </c>
      <c r="BG125" s="46" t="s">
        <v>361</v>
      </c>
      <c r="BI125" s="46" t="s">
        <v>361</v>
      </c>
      <c r="BK125" s="46" t="s">
        <v>4</v>
      </c>
      <c r="BM125" s="46" t="s">
        <v>361</v>
      </c>
      <c r="BO125" s="46">
        <v>5</v>
      </c>
      <c r="BQ125" s="46">
        <v>5</v>
      </c>
      <c r="BS125" s="46">
        <v>5</v>
      </c>
      <c r="BU125" s="46">
        <v>5</v>
      </c>
      <c r="BW125" s="46">
        <v>5</v>
      </c>
      <c r="BY125" s="46">
        <v>5</v>
      </c>
      <c r="CA125" s="46">
        <v>5</v>
      </c>
      <c r="CC125" s="46">
        <v>5</v>
      </c>
      <c r="CE125" s="46">
        <v>1</v>
      </c>
      <c r="CG125" s="46">
        <v>1</v>
      </c>
      <c r="CI125" s="47"/>
    </row>
    <row r="126" spans="2:87" s="46" customFormat="1" ht="12.75" x14ac:dyDescent="0.25">
      <c r="B126" s="46" t="s">
        <v>244</v>
      </c>
      <c r="C126" s="47" t="s">
        <v>32</v>
      </c>
      <c r="E126" s="46" t="s">
        <v>4</v>
      </c>
      <c r="G126" s="46" t="s">
        <v>361</v>
      </c>
      <c r="I126" s="46" t="s">
        <v>6</v>
      </c>
      <c r="K126" s="46" t="s">
        <v>4</v>
      </c>
      <c r="M126" s="46" t="s">
        <v>6</v>
      </c>
      <c r="O126" s="46" t="s">
        <v>4</v>
      </c>
      <c r="Q126" s="46" t="s">
        <v>5</v>
      </c>
      <c r="S126" s="46" t="s">
        <v>4</v>
      </c>
      <c r="U126" s="46" t="s">
        <v>4</v>
      </c>
      <c r="W126" s="46" t="s">
        <v>4</v>
      </c>
      <c r="Y126" s="46" t="s">
        <v>4</v>
      </c>
      <c r="AA126" s="46" t="s">
        <v>4</v>
      </c>
      <c r="AC126" s="46" t="s">
        <v>4</v>
      </c>
      <c r="AE126" s="46" t="s">
        <v>5</v>
      </c>
      <c r="AG126" s="46" t="s">
        <v>5</v>
      </c>
      <c r="AI126" s="46" t="s">
        <v>4</v>
      </c>
      <c r="AK126" s="46" t="s">
        <v>4</v>
      </c>
      <c r="AM126" s="46" t="s">
        <v>4</v>
      </c>
      <c r="AO126" s="46" t="s">
        <v>4</v>
      </c>
      <c r="AQ126" s="46" t="s">
        <v>4</v>
      </c>
      <c r="AS126" s="46" t="s">
        <v>4</v>
      </c>
      <c r="AU126" s="46" t="s">
        <v>4</v>
      </c>
      <c r="AW126" s="46" t="s">
        <v>4</v>
      </c>
      <c r="AY126" s="46" t="s">
        <v>4</v>
      </c>
      <c r="BA126" s="46" t="s">
        <v>5</v>
      </c>
      <c r="BC126" s="46" t="s">
        <v>5</v>
      </c>
      <c r="BE126" s="46" t="s">
        <v>6</v>
      </c>
      <c r="BG126" s="46" t="s">
        <v>361</v>
      </c>
      <c r="BI126" s="46" t="s">
        <v>4</v>
      </c>
      <c r="BK126" s="46" t="s">
        <v>4</v>
      </c>
      <c r="BM126" s="46" t="s">
        <v>4</v>
      </c>
      <c r="BO126" s="46">
        <v>3</v>
      </c>
      <c r="BQ126" s="46">
        <v>4</v>
      </c>
      <c r="BS126" s="46">
        <v>5</v>
      </c>
      <c r="BU126" s="46">
        <v>3</v>
      </c>
      <c r="BW126" s="46">
        <v>5</v>
      </c>
      <c r="BY126" s="46">
        <v>3</v>
      </c>
      <c r="CA126" s="46">
        <v>3</v>
      </c>
      <c r="CC126" s="46">
        <v>3</v>
      </c>
      <c r="CE126" s="46">
        <v>3</v>
      </c>
      <c r="CG126" s="46">
        <v>3</v>
      </c>
      <c r="CI126" s="47"/>
    </row>
    <row r="127" spans="2:87" s="46" customFormat="1" ht="12.75" x14ac:dyDescent="0.25">
      <c r="B127" s="46" t="s">
        <v>246</v>
      </c>
      <c r="C127" s="47" t="s">
        <v>3</v>
      </c>
      <c r="E127" s="46" t="s">
        <v>4</v>
      </c>
      <c r="G127" s="46" t="s">
        <v>4</v>
      </c>
      <c r="I127" s="46" t="s">
        <v>4</v>
      </c>
      <c r="K127" s="46" t="s">
        <v>361</v>
      </c>
      <c r="M127" s="46" t="s">
        <v>361</v>
      </c>
      <c r="O127" s="46" t="s">
        <v>4</v>
      </c>
      <c r="Q127" s="46" t="s">
        <v>361</v>
      </c>
      <c r="S127" s="46" t="s">
        <v>361</v>
      </c>
      <c r="U127" s="46" t="s">
        <v>361</v>
      </c>
      <c r="W127" s="46" t="s">
        <v>4</v>
      </c>
      <c r="Y127" s="46" t="s">
        <v>4</v>
      </c>
      <c r="AA127" s="46" t="s">
        <v>4</v>
      </c>
      <c r="AC127" s="46" t="s">
        <v>4</v>
      </c>
      <c r="AE127" s="46" t="s">
        <v>4</v>
      </c>
      <c r="AG127" s="46" t="s">
        <v>361</v>
      </c>
      <c r="AI127" s="46" t="s">
        <v>4</v>
      </c>
      <c r="AK127" s="46" t="s">
        <v>361</v>
      </c>
      <c r="AM127" s="46" t="s">
        <v>361</v>
      </c>
      <c r="AO127" s="46" t="s">
        <v>361</v>
      </c>
      <c r="AQ127" s="46" t="s">
        <v>4</v>
      </c>
      <c r="AS127" s="46" t="s">
        <v>361</v>
      </c>
      <c r="AU127" s="46" t="s">
        <v>4</v>
      </c>
      <c r="AW127" s="46" t="s">
        <v>4</v>
      </c>
      <c r="AY127" s="46" t="s">
        <v>4</v>
      </c>
      <c r="BA127" s="46" t="s">
        <v>361</v>
      </c>
      <c r="BC127" s="46" t="s">
        <v>4</v>
      </c>
      <c r="BE127" s="46" t="s">
        <v>4</v>
      </c>
      <c r="BG127" s="46" t="s">
        <v>361</v>
      </c>
      <c r="BI127" s="46" t="s">
        <v>361</v>
      </c>
      <c r="BK127" s="46" t="s">
        <v>361</v>
      </c>
      <c r="BM127" s="46" t="s">
        <v>361</v>
      </c>
      <c r="BO127" s="46">
        <v>4</v>
      </c>
      <c r="BQ127" s="46">
        <v>2</v>
      </c>
      <c r="BS127" s="46">
        <v>4</v>
      </c>
      <c r="BU127" s="46">
        <v>2</v>
      </c>
      <c r="BW127" s="46">
        <v>4</v>
      </c>
      <c r="BY127" s="46">
        <v>2</v>
      </c>
      <c r="CA127" s="46">
        <v>5</v>
      </c>
      <c r="CC127" s="46">
        <v>3</v>
      </c>
      <c r="CE127" s="46">
        <v>4</v>
      </c>
      <c r="CG127" s="46">
        <v>3</v>
      </c>
      <c r="CI127" s="47"/>
    </row>
    <row r="128" spans="2:87" s="46" customFormat="1" ht="12.75" x14ac:dyDescent="0.25">
      <c r="B128" s="46" t="s">
        <v>247</v>
      </c>
      <c r="C128" s="47" t="s">
        <v>89</v>
      </c>
      <c r="E128" s="46" t="s">
        <v>361</v>
      </c>
      <c r="G128" s="46" t="s">
        <v>361</v>
      </c>
      <c r="I128" s="46" t="s">
        <v>361</v>
      </c>
      <c r="K128" s="46" t="s">
        <v>361</v>
      </c>
      <c r="M128" s="46" t="s">
        <v>361</v>
      </c>
      <c r="O128" s="46" t="s">
        <v>361</v>
      </c>
      <c r="Q128" s="46" t="s">
        <v>361</v>
      </c>
      <c r="S128" s="46" t="s">
        <v>361</v>
      </c>
      <c r="U128" s="46" t="s">
        <v>361</v>
      </c>
      <c r="W128" s="46" t="s">
        <v>361</v>
      </c>
      <c r="Y128" s="46" t="s">
        <v>361</v>
      </c>
      <c r="AA128" s="46" t="s">
        <v>361</v>
      </c>
      <c r="AC128" s="46" t="s">
        <v>361</v>
      </c>
      <c r="AE128" s="46" t="s">
        <v>361</v>
      </c>
      <c r="AG128" s="46" t="s">
        <v>361</v>
      </c>
      <c r="AI128" s="46" t="s">
        <v>361</v>
      </c>
      <c r="AK128" s="46" t="s">
        <v>361</v>
      </c>
      <c r="AM128" s="46" t="s">
        <v>361</v>
      </c>
      <c r="AO128" s="46" t="s">
        <v>361</v>
      </c>
      <c r="AQ128" s="46" t="s">
        <v>361</v>
      </c>
      <c r="AS128" s="46" t="s">
        <v>361</v>
      </c>
      <c r="AU128" s="46" t="s">
        <v>361</v>
      </c>
      <c r="AW128" s="46" t="s">
        <v>361</v>
      </c>
      <c r="AY128" s="46" t="s">
        <v>361</v>
      </c>
      <c r="BA128" s="46" t="s">
        <v>361</v>
      </c>
      <c r="BC128" s="46" t="s">
        <v>361</v>
      </c>
      <c r="BE128" s="46" t="s">
        <v>361</v>
      </c>
      <c r="BG128" s="46" t="s">
        <v>361</v>
      </c>
      <c r="BI128" s="46" t="s">
        <v>361</v>
      </c>
      <c r="BK128" s="46" t="s">
        <v>361</v>
      </c>
      <c r="BM128" s="46" t="s">
        <v>361</v>
      </c>
      <c r="BO128" s="46">
        <v>1</v>
      </c>
      <c r="BQ128" s="46">
        <v>1</v>
      </c>
      <c r="BS128" s="46">
        <v>4</v>
      </c>
      <c r="BU128" s="46">
        <v>3</v>
      </c>
      <c r="BW128" s="46">
        <v>3</v>
      </c>
      <c r="BY128" s="46">
        <v>3</v>
      </c>
      <c r="CA128" s="46">
        <v>3</v>
      </c>
      <c r="CC128" s="46">
        <v>3</v>
      </c>
      <c r="CE128" s="46">
        <v>3</v>
      </c>
      <c r="CG128" s="46">
        <v>3</v>
      </c>
      <c r="CI128" s="47" t="s">
        <v>248</v>
      </c>
    </row>
    <row r="129" spans="2:87" s="46" customFormat="1" ht="12.75" x14ac:dyDescent="0.25">
      <c r="B129" s="46" t="s">
        <v>249</v>
      </c>
      <c r="C129" s="47" t="s">
        <v>176</v>
      </c>
      <c r="E129" s="46" t="s">
        <v>4</v>
      </c>
      <c r="G129" s="46" t="s">
        <v>4</v>
      </c>
      <c r="I129" s="46" t="s">
        <v>4</v>
      </c>
      <c r="K129" s="46" t="s">
        <v>4</v>
      </c>
      <c r="M129" s="46" t="s">
        <v>4</v>
      </c>
      <c r="O129" s="46" t="s">
        <v>361</v>
      </c>
      <c r="Q129" s="46" t="s">
        <v>361</v>
      </c>
      <c r="S129" s="46" t="s">
        <v>4</v>
      </c>
      <c r="U129" s="46" t="s">
        <v>4</v>
      </c>
      <c r="W129" s="46" t="s">
        <v>4</v>
      </c>
      <c r="Y129" s="46" t="s">
        <v>4</v>
      </c>
      <c r="AA129" s="46" t="s">
        <v>361</v>
      </c>
      <c r="AC129" s="46" t="s">
        <v>361</v>
      </c>
      <c r="AE129" s="46" t="s">
        <v>10</v>
      </c>
      <c r="AG129" s="46" t="s">
        <v>10</v>
      </c>
      <c r="AI129" s="46" t="s">
        <v>4</v>
      </c>
      <c r="AK129" s="46" t="s">
        <v>10</v>
      </c>
      <c r="AM129" s="46" t="s">
        <v>5</v>
      </c>
      <c r="AO129" s="46" t="s">
        <v>5</v>
      </c>
      <c r="AQ129" s="46" t="s">
        <v>5</v>
      </c>
      <c r="AS129" s="46" t="s">
        <v>5</v>
      </c>
      <c r="AU129" s="46" t="s">
        <v>5</v>
      </c>
      <c r="AW129" s="46" t="s">
        <v>6</v>
      </c>
      <c r="AY129" s="46" t="s">
        <v>4</v>
      </c>
      <c r="BA129" s="46" t="s">
        <v>6</v>
      </c>
      <c r="BC129" s="46" t="s">
        <v>6</v>
      </c>
      <c r="BE129" s="46" t="s">
        <v>6</v>
      </c>
      <c r="BG129" s="46" t="s">
        <v>5</v>
      </c>
      <c r="BI129" s="46" t="s">
        <v>6</v>
      </c>
      <c r="BK129" s="46" t="s">
        <v>5</v>
      </c>
      <c r="BM129" s="46" t="s">
        <v>5</v>
      </c>
      <c r="BO129" s="46">
        <v>4</v>
      </c>
      <c r="BQ129" s="46">
        <v>1</v>
      </c>
      <c r="BS129" s="46">
        <v>1</v>
      </c>
      <c r="BU129" s="46">
        <v>1</v>
      </c>
      <c r="BW129" s="46">
        <v>1</v>
      </c>
      <c r="BY129" s="46">
        <v>5</v>
      </c>
      <c r="CA129" s="46">
        <v>3</v>
      </c>
      <c r="CC129" s="46">
        <v>4</v>
      </c>
      <c r="CE129" s="46">
        <v>2</v>
      </c>
      <c r="CG129" s="46">
        <v>2</v>
      </c>
      <c r="CI129" s="47"/>
    </row>
    <row r="130" spans="2:87" s="46" customFormat="1" ht="12.75" x14ac:dyDescent="0.25">
      <c r="B130" s="46" t="s">
        <v>250</v>
      </c>
      <c r="C130" s="47" t="s">
        <v>34</v>
      </c>
      <c r="E130" s="46" t="s">
        <v>4</v>
      </c>
      <c r="G130" s="46" t="s">
        <v>4</v>
      </c>
      <c r="I130" s="46" t="s">
        <v>361</v>
      </c>
      <c r="K130" s="46" t="s">
        <v>361</v>
      </c>
      <c r="M130" s="46" t="s">
        <v>361</v>
      </c>
      <c r="O130" s="46" t="s">
        <v>4</v>
      </c>
      <c r="Q130" s="46" t="s">
        <v>4</v>
      </c>
      <c r="S130" s="46" t="s">
        <v>4</v>
      </c>
      <c r="U130" s="46" t="s">
        <v>4</v>
      </c>
      <c r="W130" s="46" t="s">
        <v>4</v>
      </c>
      <c r="Y130" s="46" t="s">
        <v>4</v>
      </c>
      <c r="AA130" s="46" t="s">
        <v>361</v>
      </c>
      <c r="AC130" s="46" t="s">
        <v>361</v>
      </c>
      <c r="AE130" s="46" t="s">
        <v>361</v>
      </c>
      <c r="AG130" s="46" t="s">
        <v>361</v>
      </c>
      <c r="AI130" s="46" t="s">
        <v>4</v>
      </c>
      <c r="AK130" s="46" t="s">
        <v>361</v>
      </c>
      <c r="AM130" s="46" t="s">
        <v>361</v>
      </c>
      <c r="AO130" s="46" t="s">
        <v>361</v>
      </c>
      <c r="AQ130" s="46" t="s">
        <v>361</v>
      </c>
      <c r="AS130" s="46" t="s">
        <v>361</v>
      </c>
      <c r="AU130" s="46" t="s">
        <v>361</v>
      </c>
      <c r="AW130" s="46" t="s">
        <v>361</v>
      </c>
      <c r="AY130" s="46" t="s">
        <v>361</v>
      </c>
      <c r="BA130" s="46" t="s">
        <v>361</v>
      </c>
      <c r="BC130" s="46" t="s">
        <v>361</v>
      </c>
      <c r="BE130" s="46" t="s">
        <v>4</v>
      </c>
      <c r="BG130" s="46" t="s">
        <v>361</v>
      </c>
      <c r="BI130" s="46" t="s">
        <v>361</v>
      </c>
      <c r="BK130" s="46" t="s">
        <v>361</v>
      </c>
      <c r="BM130" s="46" t="s">
        <v>361</v>
      </c>
      <c r="BO130" s="46">
        <v>4</v>
      </c>
      <c r="BQ130" s="46">
        <v>3</v>
      </c>
      <c r="BS130" s="46">
        <v>2</v>
      </c>
      <c r="BU130" s="46">
        <v>4</v>
      </c>
      <c r="BW130" s="46">
        <v>1</v>
      </c>
      <c r="BY130" s="46">
        <v>4</v>
      </c>
      <c r="CA130" s="46">
        <v>4</v>
      </c>
      <c r="CC130" s="46">
        <v>2</v>
      </c>
      <c r="CE130" s="46">
        <v>4</v>
      </c>
      <c r="CG130" s="46">
        <v>4</v>
      </c>
      <c r="CI130" s="47"/>
    </row>
    <row r="131" spans="2:87" s="46" customFormat="1" ht="12.75" x14ac:dyDescent="0.25">
      <c r="B131" s="46" t="s">
        <v>252</v>
      </c>
      <c r="C131" s="47" t="s">
        <v>3</v>
      </c>
      <c r="E131" s="46" t="s">
        <v>361</v>
      </c>
      <c r="G131" s="46" t="s">
        <v>4</v>
      </c>
      <c r="I131" s="46" t="s">
        <v>4</v>
      </c>
      <c r="K131" s="46" t="s">
        <v>4</v>
      </c>
      <c r="M131" s="46" t="s">
        <v>361</v>
      </c>
      <c r="O131" s="46" t="s">
        <v>4</v>
      </c>
      <c r="Q131" s="46" t="s">
        <v>4</v>
      </c>
      <c r="S131" s="46" t="s">
        <v>4</v>
      </c>
      <c r="U131" s="46" t="s">
        <v>4</v>
      </c>
      <c r="W131" s="46" t="s">
        <v>4</v>
      </c>
      <c r="Y131" s="46" t="s">
        <v>4</v>
      </c>
      <c r="AA131" s="46" t="s">
        <v>361</v>
      </c>
      <c r="AC131" s="46" t="s">
        <v>361</v>
      </c>
      <c r="AE131" s="46" t="s">
        <v>5</v>
      </c>
      <c r="AG131" s="46" t="s">
        <v>5</v>
      </c>
      <c r="AI131" s="46" t="s">
        <v>4</v>
      </c>
      <c r="AK131" s="46" t="s">
        <v>361</v>
      </c>
      <c r="AM131" s="46" t="s">
        <v>361</v>
      </c>
      <c r="AO131" s="46" t="s">
        <v>361</v>
      </c>
      <c r="AQ131" s="46" t="s">
        <v>361</v>
      </c>
      <c r="AS131" s="46" t="s">
        <v>361</v>
      </c>
      <c r="AU131" s="46" t="s">
        <v>361</v>
      </c>
      <c r="AW131" s="46" t="s">
        <v>361</v>
      </c>
      <c r="AY131" s="46" t="s">
        <v>4</v>
      </c>
      <c r="BA131" s="46" t="s">
        <v>361</v>
      </c>
      <c r="BC131" s="46" t="s">
        <v>5</v>
      </c>
      <c r="BE131" s="46" t="s">
        <v>361</v>
      </c>
      <c r="BG131" s="46" t="s">
        <v>361</v>
      </c>
      <c r="BI131" s="46" t="s">
        <v>361</v>
      </c>
      <c r="BK131" s="46" t="s">
        <v>361</v>
      </c>
      <c r="BM131" s="46" t="s">
        <v>361</v>
      </c>
      <c r="BO131" s="46">
        <v>3</v>
      </c>
      <c r="BQ131" s="46">
        <v>1</v>
      </c>
      <c r="BS131" s="46">
        <v>1</v>
      </c>
      <c r="BU131" s="46">
        <v>1</v>
      </c>
      <c r="BW131" s="46">
        <v>1</v>
      </c>
      <c r="BY131" s="46">
        <v>1</v>
      </c>
      <c r="CA131" s="46">
        <v>3</v>
      </c>
      <c r="CC131" s="46">
        <v>5</v>
      </c>
      <c r="CE131" s="46">
        <v>5</v>
      </c>
      <c r="CG131" s="46">
        <v>5</v>
      </c>
      <c r="CI131" s="47"/>
    </row>
    <row r="132" spans="2:87" s="46" customFormat="1" ht="12.75" x14ac:dyDescent="0.25">
      <c r="B132" s="46" t="s">
        <v>254</v>
      </c>
      <c r="C132" s="47" t="s">
        <v>41</v>
      </c>
      <c r="E132" s="46" t="s">
        <v>4</v>
      </c>
      <c r="G132" s="46" t="s">
        <v>4</v>
      </c>
      <c r="I132" s="46" t="s">
        <v>4</v>
      </c>
      <c r="K132" s="46" t="s">
        <v>361</v>
      </c>
      <c r="M132" s="46" t="s">
        <v>4</v>
      </c>
      <c r="O132" s="46" t="s">
        <v>4</v>
      </c>
      <c r="Q132" s="46" t="s">
        <v>4</v>
      </c>
      <c r="S132" s="46" t="s">
        <v>4</v>
      </c>
      <c r="U132" s="46" t="s">
        <v>4</v>
      </c>
      <c r="W132" s="46" t="s">
        <v>4</v>
      </c>
      <c r="Y132" s="46" t="s">
        <v>4</v>
      </c>
      <c r="AA132" s="46" t="s">
        <v>361</v>
      </c>
      <c r="AC132" s="46" t="s">
        <v>361</v>
      </c>
      <c r="AE132" s="46" t="s">
        <v>361</v>
      </c>
      <c r="AG132" s="46" t="s">
        <v>361</v>
      </c>
      <c r="AI132" s="46" t="s">
        <v>4</v>
      </c>
      <c r="AK132" s="46" t="s">
        <v>361</v>
      </c>
      <c r="AM132" s="46" t="s">
        <v>361</v>
      </c>
      <c r="AO132" s="46" t="s">
        <v>361</v>
      </c>
      <c r="AQ132" s="46" t="s">
        <v>361</v>
      </c>
      <c r="AS132" s="46" t="s">
        <v>361</v>
      </c>
      <c r="AU132" s="46" t="s">
        <v>361</v>
      </c>
      <c r="AW132" s="46" t="s">
        <v>361</v>
      </c>
      <c r="AY132" s="46" t="s">
        <v>4</v>
      </c>
      <c r="BA132" s="46" t="s">
        <v>5</v>
      </c>
      <c r="BC132" s="46" t="s">
        <v>5</v>
      </c>
      <c r="BE132" s="46" t="s">
        <v>361</v>
      </c>
      <c r="BG132" s="46" t="s">
        <v>361</v>
      </c>
      <c r="BI132" s="46" t="s">
        <v>361</v>
      </c>
      <c r="BK132" s="46" t="s">
        <v>10</v>
      </c>
      <c r="BM132" s="46" t="s">
        <v>361</v>
      </c>
      <c r="BO132" s="46">
        <v>5</v>
      </c>
      <c r="BQ132" s="46">
        <v>3</v>
      </c>
      <c r="BS132" s="46">
        <v>1</v>
      </c>
      <c r="BU132" s="46">
        <v>4</v>
      </c>
      <c r="BW132" s="46">
        <v>1</v>
      </c>
      <c r="BY132" s="46">
        <v>1</v>
      </c>
      <c r="CA132" s="46">
        <v>2</v>
      </c>
      <c r="CC132" s="46">
        <v>3</v>
      </c>
      <c r="CE132" s="46">
        <v>2</v>
      </c>
      <c r="CG132" s="46">
        <v>2</v>
      </c>
      <c r="CI132" s="47"/>
    </row>
    <row r="133" spans="2:87" s="46" customFormat="1" ht="12.75" x14ac:dyDescent="0.25">
      <c r="B133" s="46" t="s">
        <v>256</v>
      </c>
      <c r="C133" s="47" t="s">
        <v>9</v>
      </c>
      <c r="E133" s="46" t="s">
        <v>4</v>
      </c>
      <c r="G133" s="46" t="s">
        <v>361</v>
      </c>
      <c r="I133" s="46" t="s">
        <v>4</v>
      </c>
      <c r="K133" s="46" t="s">
        <v>361</v>
      </c>
      <c r="M133" s="46" t="s">
        <v>4</v>
      </c>
      <c r="O133" s="46" t="s">
        <v>4</v>
      </c>
      <c r="Q133" s="46" t="s">
        <v>4</v>
      </c>
      <c r="S133" s="46" t="s">
        <v>4</v>
      </c>
      <c r="U133" s="46" t="s">
        <v>4</v>
      </c>
      <c r="W133" s="46" t="s">
        <v>4</v>
      </c>
      <c r="Y133" s="46" t="s">
        <v>4</v>
      </c>
      <c r="AA133" s="46" t="s">
        <v>361</v>
      </c>
      <c r="AC133" s="46" t="s">
        <v>4</v>
      </c>
      <c r="AE133" s="46" t="s">
        <v>4</v>
      </c>
      <c r="AG133" s="46" t="s">
        <v>10</v>
      </c>
      <c r="AI133" s="46" t="s">
        <v>4</v>
      </c>
      <c r="AK133" s="46" t="s">
        <v>361</v>
      </c>
      <c r="AM133" s="46" t="s">
        <v>361</v>
      </c>
      <c r="AO133" s="46" t="s">
        <v>361</v>
      </c>
      <c r="AQ133" s="46" t="s">
        <v>361</v>
      </c>
      <c r="AS133" s="46" t="s">
        <v>361</v>
      </c>
      <c r="AU133" s="46" t="s">
        <v>361</v>
      </c>
      <c r="AW133" s="46" t="s">
        <v>4</v>
      </c>
      <c r="AY133" s="46" t="s">
        <v>10</v>
      </c>
      <c r="BA133" s="46" t="s">
        <v>5</v>
      </c>
      <c r="BC133" s="46" t="s">
        <v>5</v>
      </c>
      <c r="BE133" s="46" t="s">
        <v>361</v>
      </c>
      <c r="BG133" s="46" t="s">
        <v>4</v>
      </c>
      <c r="BI133" s="46" t="s">
        <v>361</v>
      </c>
      <c r="BK133" s="46" t="s">
        <v>5</v>
      </c>
      <c r="BM133" s="46" t="s">
        <v>5</v>
      </c>
      <c r="BO133" s="46">
        <v>4</v>
      </c>
      <c r="BQ133" s="46">
        <v>1</v>
      </c>
      <c r="BS133" s="46">
        <v>2</v>
      </c>
      <c r="BU133" s="46">
        <v>4</v>
      </c>
      <c r="BW133" s="46">
        <v>2</v>
      </c>
      <c r="BY133" s="46">
        <v>1</v>
      </c>
      <c r="CA133" s="46">
        <v>5</v>
      </c>
      <c r="CC133" s="46">
        <v>5</v>
      </c>
      <c r="CE133" s="46">
        <v>1</v>
      </c>
      <c r="CG133" s="46">
        <v>1</v>
      </c>
      <c r="CI133" s="47"/>
    </row>
    <row r="134" spans="2:87" s="46" customFormat="1" ht="12.75" x14ac:dyDescent="0.25">
      <c r="B134" s="46" t="s">
        <v>258</v>
      </c>
      <c r="C134" s="47" t="s">
        <v>41</v>
      </c>
      <c r="E134" s="46" t="s">
        <v>4</v>
      </c>
      <c r="G134" s="46" t="s">
        <v>10</v>
      </c>
      <c r="I134" s="46" t="s">
        <v>361</v>
      </c>
      <c r="K134" s="46" t="s">
        <v>361</v>
      </c>
      <c r="M134" s="46" t="s">
        <v>6</v>
      </c>
      <c r="O134" s="46" t="s">
        <v>5</v>
      </c>
      <c r="Q134" s="46" t="s">
        <v>5</v>
      </c>
      <c r="S134" s="46" t="s">
        <v>5</v>
      </c>
      <c r="U134" s="46" t="s">
        <v>5</v>
      </c>
      <c r="W134" s="46" t="s">
        <v>5</v>
      </c>
      <c r="Y134" s="46" t="s">
        <v>5</v>
      </c>
      <c r="AA134" s="46" t="s">
        <v>5</v>
      </c>
      <c r="AC134" s="46" t="s">
        <v>5</v>
      </c>
      <c r="AE134" s="46" t="s">
        <v>6</v>
      </c>
      <c r="AG134" s="46" t="s">
        <v>5</v>
      </c>
      <c r="AI134" s="46" t="s">
        <v>6</v>
      </c>
      <c r="AK134" s="46" t="s">
        <v>6</v>
      </c>
      <c r="AM134" s="46" t="s">
        <v>5</v>
      </c>
      <c r="AO134" s="46" t="s">
        <v>5</v>
      </c>
      <c r="AQ134" s="46" t="s">
        <v>6</v>
      </c>
      <c r="AS134" s="46" t="s">
        <v>6</v>
      </c>
      <c r="AU134" s="46" t="s">
        <v>6</v>
      </c>
      <c r="AW134" s="46" t="s">
        <v>6</v>
      </c>
      <c r="AY134" s="46" t="s">
        <v>6</v>
      </c>
      <c r="BA134" s="46" t="s">
        <v>5</v>
      </c>
      <c r="BC134" s="46" t="s">
        <v>6</v>
      </c>
      <c r="BE134" s="46" t="s">
        <v>6</v>
      </c>
      <c r="BG134" s="46" t="s">
        <v>6</v>
      </c>
      <c r="BI134" s="46" t="s">
        <v>5</v>
      </c>
      <c r="BK134" s="46" t="s">
        <v>5</v>
      </c>
      <c r="BM134" s="46" t="s">
        <v>361</v>
      </c>
      <c r="BO134" s="46">
        <v>4</v>
      </c>
      <c r="BQ134" s="46">
        <v>3</v>
      </c>
      <c r="BS134" s="46">
        <v>3</v>
      </c>
      <c r="BU134" s="46">
        <v>3</v>
      </c>
      <c r="BW134" s="46">
        <v>4</v>
      </c>
      <c r="BY134" s="46">
        <v>5</v>
      </c>
      <c r="CA134" s="46">
        <v>3</v>
      </c>
      <c r="CC134" s="46">
        <v>3</v>
      </c>
      <c r="CE134" s="46">
        <v>3</v>
      </c>
      <c r="CG134" s="46">
        <v>3</v>
      </c>
      <c r="CI134" s="47" t="s">
        <v>259</v>
      </c>
    </row>
    <row r="135" spans="2:87" s="46" customFormat="1" ht="12.75" x14ac:dyDescent="0.25">
      <c r="B135" s="46" t="s">
        <v>261</v>
      </c>
      <c r="C135" s="47" t="s">
        <v>3</v>
      </c>
      <c r="E135" s="46" t="s">
        <v>4</v>
      </c>
      <c r="G135" s="46" t="s">
        <v>361</v>
      </c>
      <c r="I135" s="46" t="s">
        <v>6</v>
      </c>
      <c r="K135" s="46" t="s">
        <v>361</v>
      </c>
      <c r="M135" s="46" t="s">
        <v>361</v>
      </c>
      <c r="O135" s="46" t="s">
        <v>5</v>
      </c>
      <c r="Q135" s="46" t="s">
        <v>5</v>
      </c>
      <c r="S135" s="46" t="s">
        <v>5</v>
      </c>
      <c r="U135" s="46" t="s">
        <v>5</v>
      </c>
      <c r="W135" s="46" t="s">
        <v>5</v>
      </c>
      <c r="Y135" s="46" t="s">
        <v>4</v>
      </c>
      <c r="AA135" s="46" t="s">
        <v>6</v>
      </c>
      <c r="AC135" s="46" t="s">
        <v>6</v>
      </c>
      <c r="AE135" s="46" t="s">
        <v>5</v>
      </c>
      <c r="AG135" s="46" t="s">
        <v>5</v>
      </c>
      <c r="AI135" s="46" t="s">
        <v>4</v>
      </c>
      <c r="AK135" s="46" t="s">
        <v>361</v>
      </c>
      <c r="AM135" s="46" t="s">
        <v>361</v>
      </c>
      <c r="AO135" s="46" t="s">
        <v>361</v>
      </c>
      <c r="AQ135" s="46" t="s">
        <v>361</v>
      </c>
      <c r="AS135" s="46" t="s">
        <v>361</v>
      </c>
      <c r="AU135" s="46" t="s">
        <v>361</v>
      </c>
      <c r="AW135" s="46" t="s">
        <v>361</v>
      </c>
      <c r="AY135" s="46" t="s">
        <v>361</v>
      </c>
      <c r="BA135" s="46" t="s">
        <v>5</v>
      </c>
      <c r="BC135" s="46" t="s">
        <v>361</v>
      </c>
      <c r="BE135" s="46" t="s">
        <v>361</v>
      </c>
      <c r="BG135" s="46" t="s">
        <v>5</v>
      </c>
      <c r="BI135" s="46" t="s">
        <v>5</v>
      </c>
      <c r="BK135" s="46" t="s">
        <v>5</v>
      </c>
      <c r="BM135" s="46" t="s">
        <v>5</v>
      </c>
      <c r="BO135" s="46">
        <v>4</v>
      </c>
      <c r="BQ135" s="46">
        <v>1</v>
      </c>
      <c r="BS135" s="46">
        <v>3</v>
      </c>
      <c r="BU135" s="46">
        <v>4</v>
      </c>
      <c r="BW135" s="46">
        <v>3</v>
      </c>
      <c r="BY135" s="46">
        <v>1</v>
      </c>
      <c r="CA135" s="46">
        <v>3</v>
      </c>
      <c r="CC135" s="46">
        <v>3</v>
      </c>
      <c r="CE135" s="46">
        <v>1</v>
      </c>
      <c r="CG135" s="46">
        <v>1</v>
      </c>
      <c r="CI135" s="47"/>
    </row>
    <row r="136" spans="2:87" s="46" customFormat="1" ht="12.75" x14ac:dyDescent="0.25">
      <c r="B136" s="46" t="s">
        <v>262</v>
      </c>
      <c r="C136" s="47" t="s">
        <v>34</v>
      </c>
      <c r="E136" s="46" t="s">
        <v>5</v>
      </c>
      <c r="G136" s="46" t="s">
        <v>6</v>
      </c>
      <c r="I136" s="46" t="s">
        <v>4</v>
      </c>
      <c r="K136" s="46" t="s">
        <v>4</v>
      </c>
      <c r="M136" s="46" t="s">
        <v>4</v>
      </c>
      <c r="O136" s="46" t="s">
        <v>4</v>
      </c>
      <c r="Q136" s="46" t="s">
        <v>4</v>
      </c>
      <c r="S136" s="46" t="s">
        <v>4</v>
      </c>
      <c r="U136" s="46" t="s">
        <v>4</v>
      </c>
      <c r="W136" s="46" t="s">
        <v>4</v>
      </c>
      <c r="Y136" s="46" t="s">
        <v>4</v>
      </c>
      <c r="AA136" s="46" t="s">
        <v>4</v>
      </c>
      <c r="AC136" s="46" t="s">
        <v>10</v>
      </c>
      <c r="AE136" s="46" t="s">
        <v>4</v>
      </c>
      <c r="AG136" s="46" t="s">
        <v>4</v>
      </c>
      <c r="AI136" s="46" t="s">
        <v>4</v>
      </c>
      <c r="AK136" s="46" t="s">
        <v>4</v>
      </c>
      <c r="AM136" s="46" t="s">
        <v>4</v>
      </c>
      <c r="AO136" s="46" t="s">
        <v>4</v>
      </c>
      <c r="AQ136" s="46" t="s">
        <v>4</v>
      </c>
      <c r="AS136" s="46" t="s">
        <v>4</v>
      </c>
      <c r="AU136" s="46" t="s">
        <v>4</v>
      </c>
      <c r="AW136" s="46" t="s">
        <v>4</v>
      </c>
      <c r="AY136" s="46" t="s">
        <v>4</v>
      </c>
      <c r="BA136" s="46" t="s">
        <v>5</v>
      </c>
      <c r="BC136" s="46" t="s">
        <v>5</v>
      </c>
      <c r="BE136" s="46" t="s">
        <v>4</v>
      </c>
      <c r="BG136" s="46" t="s">
        <v>10</v>
      </c>
      <c r="BI136" s="46" t="s">
        <v>5</v>
      </c>
      <c r="BK136" s="46" t="s">
        <v>5</v>
      </c>
      <c r="BM136" s="46" t="s">
        <v>5</v>
      </c>
      <c r="BO136" s="46">
        <v>2</v>
      </c>
      <c r="BQ136" s="46">
        <v>1</v>
      </c>
      <c r="BS136" s="46">
        <v>1</v>
      </c>
      <c r="BU136" s="46">
        <v>1</v>
      </c>
      <c r="BW136" s="46">
        <v>1</v>
      </c>
      <c r="BY136" s="46">
        <v>3</v>
      </c>
      <c r="CA136" s="46">
        <v>2</v>
      </c>
      <c r="CC136" s="46">
        <v>3</v>
      </c>
      <c r="CE136" s="46">
        <v>3</v>
      </c>
      <c r="CG136" s="46">
        <v>3</v>
      </c>
      <c r="CI136" s="47"/>
    </row>
    <row r="137" spans="2:87" s="46" customFormat="1" ht="12.75" x14ac:dyDescent="0.25">
      <c r="B137" s="46" t="s">
        <v>264</v>
      </c>
      <c r="C137" s="47" t="s">
        <v>3</v>
      </c>
      <c r="E137" s="46" t="s">
        <v>5</v>
      </c>
      <c r="G137" s="46" t="s">
        <v>6</v>
      </c>
      <c r="I137" s="46" t="s">
        <v>4</v>
      </c>
      <c r="K137" s="46" t="s">
        <v>5</v>
      </c>
      <c r="M137" s="46" t="s">
        <v>6</v>
      </c>
      <c r="O137" s="46" t="s">
        <v>361</v>
      </c>
      <c r="Q137" s="46" t="s">
        <v>361</v>
      </c>
      <c r="S137" s="46" t="s">
        <v>361</v>
      </c>
      <c r="U137" s="46" t="s">
        <v>361</v>
      </c>
      <c r="W137" s="46" t="s">
        <v>361</v>
      </c>
      <c r="Y137" s="46" t="s">
        <v>4</v>
      </c>
      <c r="AA137" s="46" t="s">
        <v>361</v>
      </c>
      <c r="AC137" s="46" t="s">
        <v>361</v>
      </c>
      <c r="AE137" s="46" t="s">
        <v>4</v>
      </c>
      <c r="AG137" s="46" t="s">
        <v>4</v>
      </c>
      <c r="AI137" s="46" t="s">
        <v>4</v>
      </c>
      <c r="AK137" s="46" t="s">
        <v>361</v>
      </c>
      <c r="AM137" s="46" t="s">
        <v>361</v>
      </c>
      <c r="AO137" s="46" t="s">
        <v>361</v>
      </c>
      <c r="AQ137" s="46" t="s">
        <v>361</v>
      </c>
      <c r="AS137" s="46" t="s">
        <v>361</v>
      </c>
      <c r="AU137" s="46" t="s">
        <v>361</v>
      </c>
      <c r="AW137" s="46" t="s">
        <v>4</v>
      </c>
      <c r="AY137" s="46" t="s">
        <v>4</v>
      </c>
      <c r="BA137" s="46" t="s">
        <v>361</v>
      </c>
      <c r="BC137" s="46" t="s">
        <v>361</v>
      </c>
      <c r="BE137" s="46" t="s">
        <v>361</v>
      </c>
      <c r="BG137" s="46" t="s">
        <v>361</v>
      </c>
      <c r="BI137" s="46" t="s">
        <v>361</v>
      </c>
      <c r="BK137" s="46" t="s">
        <v>361</v>
      </c>
      <c r="BM137" s="46" t="s">
        <v>361</v>
      </c>
      <c r="BO137" s="46">
        <v>3</v>
      </c>
      <c r="BQ137" s="46">
        <v>3</v>
      </c>
      <c r="BS137" s="46">
        <v>4</v>
      </c>
      <c r="BU137" s="46">
        <v>4</v>
      </c>
      <c r="BW137" s="46">
        <v>1</v>
      </c>
      <c r="BY137" s="46">
        <v>1</v>
      </c>
      <c r="CA137" s="46">
        <v>5</v>
      </c>
      <c r="CC137" s="46">
        <v>5</v>
      </c>
      <c r="CE137" s="46">
        <v>5</v>
      </c>
      <c r="CG137" s="46">
        <v>5</v>
      </c>
      <c r="CI137" s="47"/>
    </row>
    <row r="138" spans="2:87" s="46" customFormat="1" ht="12.75" x14ac:dyDescent="0.25">
      <c r="B138" s="46" t="s">
        <v>265</v>
      </c>
      <c r="C138" s="47" t="s">
        <v>89</v>
      </c>
      <c r="E138" s="46" t="s">
        <v>361</v>
      </c>
      <c r="G138" s="46" t="s">
        <v>361</v>
      </c>
      <c r="I138" s="46" t="s">
        <v>361</v>
      </c>
      <c r="K138" s="46" t="s">
        <v>361</v>
      </c>
      <c r="M138" s="46" t="s">
        <v>361</v>
      </c>
      <c r="O138" s="46" t="s">
        <v>361</v>
      </c>
      <c r="Q138" s="46" t="s">
        <v>361</v>
      </c>
      <c r="S138" s="46" t="s">
        <v>361</v>
      </c>
      <c r="U138" s="46" t="s">
        <v>361</v>
      </c>
      <c r="W138" s="46" t="s">
        <v>361</v>
      </c>
      <c r="Y138" s="46" t="s">
        <v>361</v>
      </c>
      <c r="AA138" s="46" t="s">
        <v>361</v>
      </c>
      <c r="AC138" s="46" t="s">
        <v>361</v>
      </c>
      <c r="AE138" s="46" t="s">
        <v>361</v>
      </c>
      <c r="AG138" s="46" t="s">
        <v>361</v>
      </c>
      <c r="AI138" s="46" t="s">
        <v>4</v>
      </c>
      <c r="AK138" s="46" t="s">
        <v>361</v>
      </c>
      <c r="AM138" s="46" t="s">
        <v>361</v>
      </c>
      <c r="AO138" s="46" t="s">
        <v>361</v>
      </c>
      <c r="AQ138" s="46" t="s">
        <v>361</v>
      </c>
      <c r="AS138" s="46" t="s">
        <v>361</v>
      </c>
      <c r="AU138" s="46" t="s">
        <v>361</v>
      </c>
      <c r="AW138" s="46" t="s">
        <v>361</v>
      </c>
      <c r="AY138" s="46" t="s">
        <v>4</v>
      </c>
      <c r="BA138" s="46" t="s">
        <v>361</v>
      </c>
      <c r="BC138" s="46" t="s">
        <v>361</v>
      </c>
      <c r="BE138" s="46" t="s">
        <v>361</v>
      </c>
      <c r="BG138" s="46" t="s">
        <v>361</v>
      </c>
      <c r="BI138" s="46" t="s">
        <v>361</v>
      </c>
      <c r="BK138" s="46" t="s">
        <v>361</v>
      </c>
      <c r="BM138" s="46" t="s">
        <v>361</v>
      </c>
      <c r="BO138" s="46">
        <v>3</v>
      </c>
      <c r="BQ138" s="46">
        <v>2</v>
      </c>
      <c r="BS138" s="46">
        <v>2</v>
      </c>
      <c r="BU138" s="46">
        <v>3</v>
      </c>
      <c r="BW138" s="46">
        <v>1</v>
      </c>
      <c r="BY138" s="46">
        <v>4</v>
      </c>
      <c r="CA138" s="46">
        <v>1</v>
      </c>
      <c r="CC138" s="46">
        <v>1</v>
      </c>
      <c r="CE138" s="46">
        <v>3</v>
      </c>
      <c r="CG138" s="46">
        <v>2</v>
      </c>
      <c r="CI138" s="47" t="s">
        <v>266</v>
      </c>
    </row>
    <row r="139" spans="2:87" s="46" customFormat="1" ht="12.75" x14ac:dyDescent="0.25">
      <c r="B139" s="46" t="s">
        <v>268</v>
      </c>
      <c r="C139" s="47" t="s">
        <v>9</v>
      </c>
      <c r="E139" s="46" t="s">
        <v>361</v>
      </c>
      <c r="G139" s="46" t="s">
        <v>4</v>
      </c>
      <c r="I139" s="46" t="s">
        <v>4</v>
      </c>
      <c r="K139" s="46" t="s">
        <v>4</v>
      </c>
      <c r="M139" s="46" t="s">
        <v>361</v>
      </c>
      <c r="O139" s="46" t="s">
        <v>361</v>
      </c>
      <c r="Q139" s="46" t="s">
        <v>361</v>
      </c>
      <c r="S139" s="46" t="s">
        <v>361</v>
      </c>
      <c r="U139" s="46" t="s">
        <v>361</v>
      </c>
      <c r="W139" s="46" t="s">
        <v>361</v>
      </c>
      <c r="Y139" s="46" t="s">
        <v>4</v>
      </c>
      <c r="AA139" s="46" t="s">
        <v>361</v>
      </c>
      <c r="AC139" s="46" t="s">
        <v>361</v>
      </c>
      <c r="AE139" s="46" t="s">
        <v>361</v>
      </c>
      <c r="AG139" s="46" t="s">
        <v>361</v>
      </c>
      <c r="AI139" s="46" t="s">
        <v>4</v>
      </c>
      <c r="AK139" s="46" t="s">
        <v>361</v>
      </c>
      <c r="AM139" s="46" t="s">
        <v>361</v>
      </c>
      <c r="AO139" s="46" t="s">
        <v>361</v>
      </c>
      <c r="AQ139" s="46" t="s">
        <v>361</v>
      </c>
      <c r="AS139" s="46" t="s">
        <v>361</v>
      </c>
      <c r="AU139" s="46" t="s">
        <v>361</v>
      </c>
      <c r="AW139" s="46" t="s">
        <v>4</v>
      </c>
      <c r="AY139" s="46" t="s">
        <v>4</v>
      </c>
      <c r="BA139" s="46" t="s">
        <v>361</v>
      </c>
      <c r="BC139" s="46" t="s">
        <v>361</v>
      </c>
      <c r="BE139" s="46" t="s">
        <v>4</v>
      </c>
      <c r="BG139" s="46" t="s">
        <v>361</v>
      </c>
      <c r="BI139" s="46" t="s">
        <v>361</v>
      </c>
      <c r="BK139" s="46" t="s">
        <v>361</v>
      </c>
      <c r="BM139" s="46" t="s">
        <v>361</v>
      </c>
      <c r="BO139" s="46">
        <v>3</v>
      </c>
      <c r="BQ139" s="46">
        <v>1</v>
      </c>
      <c r="BS139" s="46">
        <v>3</v>
      </c>
      <c r="BU139" s="46">
        <v>3</v>
      </c>
      <c r="BW139" s="46">
        <v>1</v>
      </c>
      <c r="BY139" s="46">
        <v>1</v>
      </c>
      <c r="CA139" s="46">
        <v>4</v>
      </c>
      <c r="CC139" s="46">
        <v>4</v>
      </c>
      <c r="CE139" s="46">
        <v>4</v>
      </c>
      <c r="CG139" s="46">
        <v>4</v>
      </c>
      <c r="CI139" s="47"/>
    </row>
    <row r="140" spans="2:87" s="46" customFormat="1" ht="12.75" x14ac:dyDescent="0.25">
      <c r="B140" s="46" t="s">
        <v>270</v>
      </c>
      <c r="C140" s="47" t="s">
        <v>41</v>
      </c>
      <c r="E140" s="46" t="s">
        <v>4</v>
      </c>
      <c r="G140" s="46" t="s">
        <v>361</v>
      </c>
      <c r="I140" s="46" t="s">
        <v>6</v>
      </c>
      <c r="K140" s="46" t="s">
        <v>361</v>
      </c>
      <c r="M140" s="46" t="s">
        <v>361</v>
      </c>
      <c r="O140" s="46" t="s">
        <v>6</v>
      </c>
      <c r="Q140" s="46" t="s">
        <v>6</v>
      </c>
      <c r="S140" s="46" t="s">
        <v>6</v>
      </c>
      <c r="U140" s="46" t="s">
        <v>6</v>
      </c>
      <c r="W140" s="46" t="s">
        <v>6</v>
      </c>
      <c r="Y140" s="46" t="s">
        <v>361</v>
      </c>
      <c r="AA140" s="46" t="s">
        <v>361</v>
      </c>
      <c r="AC140" s="46" t="s">
        <v>361</v>
      </c>
      <c r="AE140" s="46" t="s">
        <v>5</v>
      </c>
      <c r="AG140" s="46" t="s">
        <v>5</v>
      </c>
      <c r="AI140" s="46" t="s">
        <v>361</v>
      </c>
      <c r="AK140" s="46" t="s">
        <v>6</v>
      </c>
      <c r="AM140" s="46" t="s">
        <v>5</v>
      </c>
      <c r="AO140" s="46" t="s">
        <v>5</v>
      </c>
      <c r="AQ140" s="46" t="s">
        <v>6</v>
      </c>
      <c r="AS140" s="46" t="s">
        <v>361</v>
      </c>
      <c r="AU140" s="46" t="s">
        <v>6</v>
      </c>
      <c r="AW140" s="46" t="s">
        <v>361</v>
      </c>
      <c r="AY140" s="46" t="s">
        <v>6</v>
      </c>
      <c r="BA140" s="46" t="s">
        <v>5</v>
      </c>
      <c r="BC140" s="46" t="s">
        <v>5</v>
      </c>
      <c r="BE140" s="46" t="s">
        <v>5</v>
      </c>
      <c r="BG140" s="46" t="s">
        <v>5</v>
      </c>
      <c r="BI140" s="46" t="s">
        <v>5</v>
      </c>
      <c r="BK140" s="46" t="s">
        <v>5</v>
      </c>
      <c r="BM140" s="46" t="s">
        <v>361</v>
      </c>
      <c r="BO140" s="46">
        <v>2</v>
      </c>
      <c r="BQ140" s="46">
        <v>3</v>
      </c>
      <c r="BS140" s="46">
        <v>2</v>
      </c>
      <c r="BU140" s="46">
        <v>4</v>
      </c>
      <c r="BW140" s="46">
        <v>1</v>
      </c>
      <c r="BY140" s="46">
        <v>4</v>
      </c>
      <c r="CA140" s="46">
        <v>3</v>
      </c>
      <c r="CC140" s="46">
        <v>5</v>
      </c>
      <c r="CE140" s="46">
        <v>5</v>
      </c>
      <c r="CG140" s="46">
        <v>3</v>
      </c>
      <c r="CI140" s="47"/>
    </row>
    <row r="141" spans="2:87" s="46" customFormat="1" ht="12.75" x14ac:dyDescent="0.25">
      <c r="B141" s="46" t="s">
        <v>271</v>
      </c>
      <c r="C141" s="47" t="s">
        <v>176</v>
      </c>
      <c r="E141" s="46" t="s">
        <v>4</v>
      </c>
      <c r="G141" s="46" t="s">
        <v>4</v>
      </c>
      <c r="I141" s="46" t="s">
        <v>4</v>
      </c>
      <c r="K141" s="46" t="s">
        <v>4</v>
      </c>
      <c r="M141" s="46" t="s">
        <v>4</v>
      </c>
      <c r="O141" s="46" t="s">
        <v>4</v>
      </c>
      <c r="Q141" s="46" t="s">
        <v>4</v>
      </c>
      <c r="S141" s="46" t="s">
        <v>4</v>
      </c>
      <c r="U141" s="46" t="s">
        <v>4</v>
      </c>
      <c r="W141" s="46" t="s">
        <v>4</v>
      </c>
      <c r="Y141" s="46" t="s">
        <v>4</v>
      </c>
      <c r="AA141" s="46" t="s">
        <v>10</v>
      </c>
      <c r="AC141" s="46" t="s">
        <v>10</v>
      </c>
      <c r="AE141" s="46" t="s">
        <v>4</v>
      </c>
      <c r="AG141" s="46" t="s">
        <v>10</v>
      </c>
      <c r="AI141" s="46" t="s">
        <v>4</v>
      </c>
      <c r="AK141" s="46" t="s">
        <v>361</v>
      </c>
      <c r="AM141" s="46" t="s">
        <v>4</v>
      </c>
      <c r="AO141" s="46" t="s">
        <v>361</v>
      </c>
      <c r="AQ141" s="46" t="s">
        <v>4</v>
      </c>
      <c r="AS141" s="46" t="s">
        <v>361</v>
      </c>
      <c r="AU141" s="46" t="s">
        <v>361</v>
      </c>
      <c r="AW141" s="46" t="s">
        <v>361</v>
      </c>
      <c r="AY141" s="46" t="s">
        <v>5</v>
      </c>
      <c r="BA141" s="46" t="s">
        <v>4</v>
      </c>
      <c r="BC141" s="46" t="s">
        <v>5</v>
      </c>
      <c r="BE141" s="46" t="s">
        <v>4</v>
      </c>
      <c r="BG141" s="46" t="s">
        <v>361</v>
      </c>
      <c r="BI141" s="46" t="s">
        <v>361</v>
      </c>
      <c r="BK141" s="46" t="s">
        <v>10</v>
      </c>
      <c r="BM141" s="46" t="s">
        <v>10</v>
      </c>
      <c r="BO141" s="46">
        <v>5</v>
      </c>
      <c r="BQ141" s="46">
        <v>2</v>
      </c>
      <c r="BS141" s="46">
        <v>1</v>
      </c>
      <c r="BU141" s="46">
        <v>3</v>
      </c>
      <c r="BW141" s="46">
        <v>1</v>
      </c>
      <c r="BY141" s="46">
        <v>2</v>
      </c>
      <c r="CA141" s="46">
        <v>5</v>
      </c>
      <c r="CC141" s="46">
        <v>5</v>
      </c>
      <c r="CE141" s="46">
        <v>1</v>
      </c>
      <c r="CG141" s="46">
        <v>1</v>
      </c>
      <c r="CI141" s="47"/>
    </row>
    <row r="142" spans="2:87" s="46" customFormat="1" ht="12.75" x14ac:dyDescent="0.25">
      <c r="B142" s="46" t="s">
        <v>272</v>
      </c>
      <c r="C142" s="47" t="s">
        <v>34</v>
      </c>
      <c r="E142" s="46" t="s">
        <v>5</v>
      </c>
      <c r="G142" s="46" t="s">
        <v>10</v>
      </c>
      <c r="I142" s="46" t="s">
        <v>4</v>
      </c>
      <c r="K142" s="46" t="s">
        <v>6</v>
      </c>
      <c r="M142" s="46" t="s">
        <v>6</v>
      </c>
      <c r="O142" s="46" t="s">
        <v>5</v>
      </c>
      <c r="Q142" s="46" t="s">
        <v>5</v>
      </c>
      <c r="S142" s="46" t="s">
        <v>5</v>
      </c>
      <c r="U142" s="46" t="s">
        <v>5</v>
      </c>
      <c r="W142" s="46" t="s">
        <v>5</v>
      </c>
      <c r="Y142" s="46" t="s">
        <v>5</v>
      </c>
      <c r="AA142" s="46" t="s">
        <v>6</v>
      </c>
      <c r="AC142" s="46" t="s">
        <v>6</v>
      </c>
      <c r="AE142" s="46" t="s">
        <v>5</v>
      </c>
      <c r="AG142" s="46" t="s">
        <v>4</v>
      </c>
      <c r="AI142" s="46" t="s">
        <v>4</v>
      </c>
      <c r="AK142" s="46" t="s">
        <v>4</v>
      </c>
      <c r="AM142" s="46" t="s">
        <v>6</v>
      </c>
      <c r="AO142" s="46" t="s">
        <v>4</v>
      </c>
      <c r="AQ142" s="46" t="s">
        <v>4</v>
      </c>
      <c r="AS142" s="46" t="s">
        <v>4</v>
      </c>
      <c r="AU142" s="46" t="s">
        <v>4</v>
      </c>
      <c r="AW142" s="46" t="s">
        <v>4</v>
      </c>
      <c r="AY142" s="46" t="s">
        <v>4</v>
      </c>
      <c r="BA142" s="46" t="s">
        <v>10</v>
      </c>
      <c r="BC142" s="46" t="s">
        <v>4</v>
      </c>
      <c r="BE142" s="46" t="s">
        <v>6</v>
      </c>
      <c r="BG142" s="46" t="s">
        <v>6</v>
      </c>
      <c r="BI142" s="46" t="s">
        <v>10</v>
      </c>
      <c r="BK142" s="46" t="s">
        <v>5</v>
      </c>
      <c r="BM142" s="46" t="s">
        <v>5</v>
      </c>
      <c r="BO142" s="46">
        <v>3</v>
      </c>
      <c r="BQ142" s="46">
        <v>2</v>
      </c>
      <c r="BS142" s="46">
        <v>2</v>
      </c>
      <c r="BU142" s="46">
        <v>5</v>
      </c>
      <c r="BW142" s="46">
        <v>1</v>
      </c>
      <c r="BY142" s="46">
        <v>2</v>
      </c>
      <c r="CA142" s="46">
        <v>5</v>
      </c>
      <c r="CC142" s="46">
        <v>1</v>
      </c>
      <c r="CE142" s="46">
        <v>2</v>
      </c>
      <c r="CG142" s="46">
        <v>1</v>
      </c>
      <c r="CI142" s="47"/>
    </row>
    <row r="143" spans="2:87" s="46" customFormat="1" ht="12.75" x14ac:dyDescent="0.25">
      <c r="B143" s="46" t="s">
        <v>274</v>
      </c>
      <c r="C143" s="47" t="s">
        <v>3</v>
      </c>
      <c r="E143" s="46" t="s">
        <v>4</v>
      </c>
      <c r="G143" s="46" t="s">
        <v>4</v>
      </c>
      <c r="I143" s="46" t="s">
        <v>6</v>
      </c>
      <c r="K143" s="46" t="s">
        <v>6</v>
      </c>
      <c r="M143" s="46" t="s">
        <v>4</v>
      </c>
      <c r="O143" s="46" t="s">
        <v>4</v>
      </c>
      <c r="Q143" s="46" t="s">
        <v>4</v>
      </c>
      <c r="S143" s="46" t="s">
        <v>4</v>
      </c>
      <c r="U143" s="46" t="s">
        <v>4</v>
      </c>
      <c r="W143" s="46" t="s">
        <v>4</v>
      </c>
      <c r="Y143" s="46" t="s">
        <v>4</v>
      </c>
      <c r="AA143" s="46" t="s">
        <v>6</v>
      </c>
      <c r="AC143" s="46" t="s">
        <v>4</v>
      </c>
      <c r="AE143" s="46" t="s">
        <v>10</v>
      </c>
      <c r="AG143" s="46" t="s">
        <v>6</v>
      </c>
      <c r="AI143" s="46" t="s">
        <v>4</v>
      </c>
      <c r="AK143" s="46" t="s">
        <v>6</v>
      </c>
      <c r="AM143" s="46" t="s">
        <v>6</v>
      </c>
      <c r="AO143" s="46" t="s">
        <v>6</v>
      </c>
      <c r="AQ143" s="46" t="s">
        <v>6</v>
      </c>
      <c r="AS143" s="46" t="s">
        <v>6</v>
      </c>
      <c r="AU143" s="46" t="s">
        <v>6</v>
      </c>
      <c r="AW143" s="46" t="s">
        <v>4</v>
      </c>
      <c r="AY143" s="46" t="s">
        <v>4</v>
      </c>
      <c r="BA143" s="46" t="s">
        <v>10</v>
      </c>
      <c r="BC143" s="46" t="s">
        <v>4</v>
      </c>
      <c r="BE143" s="46" t="s">
        <v>4</v>
      </c>
      <c r="BG143" s="46" t="s">
        <v>10</v>
      </c>
      <c r="BI143" s="46" t="s">
        <v>4</v>
      </c>
      <c r="BK143" s="46" t="s">
        <v>6</v>
      </c>
      <c r="BM143" s="46" t="s">
        <v>6</v>
      </c>
      <c r="BO143" s="46">
        <v>2</v>
      </c>
      <c r="BQ143" s="46">
        <v>3</v>
      </c>
      <c r="BS143" s="46">
        <v>1</v>
      </c>
      <c r="BU143" s="46">
        <v>1</v>
      </c>
      <c r="BW143" s="46">
        <v>2</v>
      </c>
      <c r="BY143" s="46">
        <v>1</v>
      </c>
      <c r="CA143" s="46">
        <v>2</v>
      </c>
      <c r="CC143" s="46">
        <v>1</v>
      </c>
      <c r="CE143" s="46">
        <v>5</v>
      </c>
      <c r="CG143" s="46">
        <v>1</v>
      </c>
      <c r="CI143" s="47"/>
    </row>
    <row r="144" spans="2:87" s="46" customFormat="1" ht="12.75" x14ac:dyDescent="0.25">
      <c r="B144" s="46" t="s">
        <v>276</v>
      </c>
      <c r="C144" s="47" t="s">
        <v>32</v>
      </c>
      <c r="E144" s="46" t="s">
        <v>361</v>
      </c>
      <c r="G144" s="46" t="s">
        <v>361</v>
      </c>
      <c r="I144" s="46" t="s">
        <v>361</v>
      </c>
      <c r="K144" s="46" t="s">
        <v>361</v>
      </c>
      <c r="M144" s="46" t="s">
        <v>4</v>
      </c>
      <c r="O144" s="46" t="s">
        <v>361</v>
      </c>
      <c r="Q144" s="46" t="s">
        <v>361</v>
      </c>
      <c r="S144" s="46" t="s">
        <v>361</v>
      </c>
      <c r="U144" s="46" t="s">
        <v>361</v>
      </c>
      <c r="W144" s="46" t="s">
        <v>361</v>
      </c>
      <c r="Y144" s="46" t="s">
        <v>361</v>
      </c>
      <c r="AA144" s="46" t="s">
        <v>361</v>
      </c>
      <c r="AC144" s="46" t="s">
        <v>361</v>
      </c>
      <c r="AE144" s="46" t="s">
        <v>361</v>
      </c>
      <c r="AG144" s="46" t="s">
        <v>361</v>
      </c>
      <c r="AI144" s="46" t="s">
        <v>361</v>
      </c>
      <c r="AK144" s="46" t="s">
        <v>361</v>
      </c>
      <c r="AM144" s="46" t="s">
        <v>361</v>
      </c>
      <c r="AO144" s="46" t="s">
        <v>361</v>
      </c>
      <c r="AQ144" s="46" t="s">
        <v>361</v>
      </c>
      <c r="AS144" s="46" t="s">
        <v>361</v>
      </c>
      <c r="AU144" s="46" t="s">
        <v>361</v>
      </c>
      <c r="AW144" s="46" t="s">
        <v>361</v>
      </c>
      <c r="AY144" s="46" t="s">
        <v>361</v>
      </c>
      <c r="BA144" s="46" t="s">
        <v>361</v>
      </c>
      <c r="BC144" s="46" t="s">
        <v>361</v>
      </c>
      <c r="BE144" s="46" t="s">
        <v>361</v>
      </c>
      <c r="BG144" s="46" t="s">
        <v>361</v>
      </c>
      <c r="BI144" s="46" t="s">
        <v>361</v>
      </c>
      <c r="BK144" s="46" t="s">
        <v>361</v>
      </c>
      <c r="BM144" s="46" t="s">
        <v>361</v>
      </c>
      <c r="BO144" s="46">
        <v>3</v>
      </c>
      <c r="BQ144" s="46">
        <v>3</v>
      </c>
      <c r="BS144" s="46">
        <v>3</v>
      </c>
      <c r="BU144" s="46">
        <v>3</v>
      </c>
      <c r="BW144" s="46">
        <v>3</v>
      </c>
      <c r="BY144" s="46">
        <v>5</v>
      </c>
      <c r="CA144" s="46">
        <v>3</v>
      </c>
      <c r="CC144" s="46">
        <v>3</v>
      </c>
      <c r="CE144" s="46">
        <v>3</v>
      </c>
      <c r="CG144" s="46">
        <v>3</v>
      </c>
      <c r="CI144" s="47" t="s">
        <v>277</v>
      </c>
    </row>
    <row r="145" spans="2:87" s="46" customFormat="1" ht="12.75" x14ac:dyDescent="0.25">
      <c r="B145" s="46" t="s">
        <v>278</v>
      </c>
      <c r="C145" s="47" t="s">
        <v>41</v>
      </c>
      <c r="E145" s="46" t="s">
        <v>4</v>
      </c>
      <c r="G145" s="46" t="s">
        <v>4</v>
      </c>
      <c r="I145" s="46" t="s">
        <v>361</v>
      </c>
      <c r="K145" s="46" t="s">
        <v>361</v>
      </c>
      <c r="M145" s="46" t="s">
        <v>4</v>
      </c>
      <c r="O145" s="46" t="s">
        <v>4</v>
      </c>
      <c r="Q145" s="46" t="s">
        <v>4</v>
      </c>
      <c r="S145" s="46" t="s">
        <v>4</v>
      </c>
      <c r="U145" s="46" t="s">
        <v>4</v>
      </c>
      <c r="W145" s="46" t="s">
        <v>4</v>
      </c>
      <c r="Y145" s="46" t="s">
        <v>4</v>
      </c>
      <c r="AA145" s="46" t="s">
        <v>361</v>
      </c>
      <c r="AC145" s="46" t="s">
        <v>361</v>
      </c>
      <c r="AE145" s="46" t="s">
        <v>361</v>
      </c>
      <c r="AG145" s="46" t="s">
        <v>361</v>
      </c>
      <c r="AI145" s="46" t="s">
        <v>361</v>
      </c>
      <c r="AK145" s="46" t="s">
        <v>361</v>
      </c>
      <c r="AM145" s="46" t="s">
        <v>361</v>
      </c>
      <c r="AO145" s="46" t="s">
        <v>361</v>
      </c>
      <c r="AQ145" s="46" t="s">
        <v>361</v>
      </c>
      <c r="AS145" s="46" t="s">
        <v>361</v>
      </c>
      <c r="AU145" s="46" t="s">
        <v>361</v>
      </c>
      <c r="AW145" s="46" t="s">
        <v>361</v>
      </c>
      <c r="AY145" s="46" t="s">
        <v>361</v>
      </c>
      <c r="BA145" s="46" t="s">
        <v>361</v>
      </c>
      <c r="BC145" s="46" t="s">
        <v>361</v>
      </c>
      <c r="BE145" s="46" t="s">
        <v>4</v>
      </c>
      <c r="BG145" s="46" t="s">
        <v>361</v>
      </c>
      <c r="BI145" s="46" t="s">
        <v>361</v>
      </c>
      <c r="BK145" s="46" t="s">
        <v>361</v>
      </c>
      <c r="BM145" s="46" t="s">
        <v>361</v>
      </c>
      <c r="BO145" s="46">
        <v>1</v>
      </c>
      <c r="BQ145" s="46">
        <v>2</v>
      </c>
      <c r="BS145" s="46">
        <v>2</v>
      </c>
      <c r="BU145" s="46">
        <v>3</v>
      </c>
      <c r="BW145" s="46">
        <v>3</v>
      </c>
      <c r="BY145" s="46">
        <v>1</v>
      </c>
      <c r="CA145" s="46">
        <v>4</v>
      </c>
      <c r="CC145" s="46">
        <v>3</v>
      </c>
      <c r="CE145" s="46">
        <v>2</v>
      </c>
      <c r="CG145" s="46">
        <v>4</v>
      </c>
      <c r="CI145" s="47"/>
    </row>
    <row r="146" spans="2:87" s="46" customFormat="1" ht="12.75" x14ac:dyDescent="0.25">
      <c r="B146" s="46" t="s">
        <v>280</v>
      </c>
      <c r="C146" s="47" t="s">
        <v>32</v>
      </c>
      <c r="E146" s="46" t="s">
        <v>361</v>
      </c>
      <c r="G146" s="46" t="s">
        <v>4</v>
      </c>
      <c r="I146" s="46" t="s">
        <v>4</v>
      </c>
      <c r="K146" s="46" t="s">
        <v>361</v>
      </c>
      <c r="M146" s="46" t="s">
        <v>361</v>
      </c>
      <c r="O146" s="46" t="s">
        <v>361</v>
      </c>
      <c r="Q146" s="46" t="s">
        <v>361</v>
      </c>
      <c r="S146" s="46" t="s">
        <v>361</v>
      </c>
      <c r="U146" s="46" t="s">
        <v>6</v>
      </c>
      <c r="W146" s="46" t="s">
        <v>361</v>
      </c>
      <c r="Y146" s="46" t="s">
        <v>4</v>
      </c>
      <c r="AA146" s="46" t="s">
        <v>4</v>
      </c>
      <c r="AC146" s="46" t="s">
        <v>4</v>
      </c>
      <c r="AE146" s="46" t="s">
        <v>361</v>
      </c>
      <c r="AG146" s="46" t="s">
        <v>361</v>
      </c>
      <c r="AI146" s="46" t="s">
        <v>4</v>
      </c>
      <c r="AK146" s="46" t="s">
        <v>361</v>
      </c>
      <c r="AM146" s="46" t="s">
        <v>4</v>
      </c>
      <c r="AO146" s="46" t="s">
        <v>4</v>
      </c>
      <c r="AQ146" s="46" t="s">
        <v>4</v>
      </c>
      <c r="AS146" s="46" t="s">
        <v>4</v>
      </c>
      <c r="AU146" s="46" t="s">
        <v>4</v>
      </c>
      <c r="AW146" s="46" t="s">
        <v>4</v>
      </c>
      <c r="AY146" s="46" t="s">
        <v>4</v>
      </c>
      <c r="BA146" s="46" t="s">
        <v>361</v>
      </c>
      <c r="BC146" s="46" t="s">
        <v>361</v>
      </c>
      <c r="BE146" s="46" t="s">
        <v>361</v>
      </c>
      <c r="BG146" s="46" t="s">
        <v>6</v>
      </c>
      <c r="BI146" s="46" t="s">
        <v>361</v>
      </c>
      <c r="BK146" s="46" t="s">
        <v>361</v>
      </c>
      <c r="BM146" s="46" t="s">
        <v>361</v>
      </c>
      <c r="BO146" s="46">
        <v>4</v>
      </c>
      <c r="BQ146" s="46">
        <v>4</v>
      </c>
      <c r="BS146" s="46">
        <v>4</v>
      </c>
      <c r="BU146" s="46">
        <v>4</v>
      </c>
      <c r="BW146" s="46">
        <v>4</v>
      </c>
      <c r="BY146" s="46">
        <v>3</v>
      </c>
      <c r="CA146" s="46">
        <v>5</v>
      </c>
      <c r="CC146" s="46">
        <v>5</v>
      </c>
      <c r="CE146" s="46">
        <v>4</v>
      </c>
      <c r="CG146" s="46">
        <v>5</v>
      </c>
      <c r="CI146" s="47"/>
    </row>
    <row r="147" spans="2:87" s="46" customFormat="1" ht="12.75" x14ac:dyDescent="0.25">
      <c r="B147" s="46" t="s">
        <v>281</v>
      </c>
      <c r="C147" s="47" t="s">
        <v>176</v>
      </c>
      <c r="E147" s="46" t="s">
        <v>4</v>
      </c>
      <c r="G147" s="46" t="s">
        <v>4</v>
      </c>
      <c r="I147" s="46" t="s">
        <v>4</v>
      </c>
      <c r="K147" s="46" t="s">
        <v>4</v>
      </c>
      <c r="M147" s="46" t="s">
        <v>4</v>
      </c>
      <c r="O147" s="46" t="s">
        <v>10</v>
      </c>
      <c r="Q147" s="46" t="s">
        <v>4</v>
      </c>
      <c r="S147" s="46" t="s">
        <v>4</v>
      </c>
      <c r="U147" s="46" t="s">
        <v>10</v>
      </c>
      <c r="W147" s="46" t="s">
        <v>10</v>
      </c>
      <c r="Y147" s="46" t="s">
        <v>4</v>
      </c>
      <c r="AA147" s="46" t="s">
        <v>5</v>
      </c>
      <c r="AC147" s="46" t="s">
        <v>5</v>
      </c>
      <c r="AE147" s="46" t="s">
        <v>10</v>
      </c>
      <c r="AG147" s="46" t="s">
        <v>10</v>
      </c>
      <c r="AI147" s="46" t="s">
        <v>4</v>
      </c>
      <c r="AK147" s="46" t="s">
        <v>5</v>
      </c>
      <c r="AM147" s="46" t="s">
        <v>5</v>
      </c>
      <c r="AO147" s="46" t="s">
        <v>5</v>
      </c>
      <c r="AQ147" s="46" t="s">
        <v>5</v>
      </c>
      <c r="AS147" s="46" t="s">
        <v>5</v>
      </c>
      <c r="AU147" s="46" t="s">
        <v>5</v>
      </c>
      <c r="AW147" s="46" t="s">
        <v>5</v>
      </c>
      <c r="AY147" s="46" t="s">
        <v>4</v>
      </c>
      <c r="BA147" s="46" t="s">
        <v>10</v>
      </c>
      <c r="BC147" s="46" t="s">
        <v>10</v>
      </c>
      <c r="BE147" s="46" t="s">
        <v>4</v>
      </c>
      <c r="BG147" s="46" t="s">
        <v>4</v>
      </c>
      <c r="BI147" s="46" t="s">
        <v>4</v>
      </c>
      <c r="BK147" s="46" t="s">
        <v>10</v>
      </c>
      <c r="BM147" s="46" t="s">
        <v>4</v>
      </c>
      <c r="BO147" s="46">
        <v>4</v>
      </c>
      <c r="BQ147" s="46">
        <v>4</v>
      </c>
      <c r="BS147" s="46">
        <v>4</v>
      </c>
      <c r="BU147" s="46">
        <v>4</v>
      </c>
      <c r="BW147" s="46">
        <v>4</v>
      </c>
      <c r="BY147" s="46">
        <v>2</v>
      </c>
      <c r="CA147" s="46">
        <v>5</v>
      </c>
      <c r="CC147" s="46">
        <v>5</v>
      </c>
      <c r="CE147" s="46">
        <v>4</v>
      </c>
      <c r="CG147" s="46">
        <v>4</v>
      </c>
      <c r="CI147" s="47" t="s">
        <v>282</v>
      </c>
    </row>
    <row r="148" spans="2:87" s="46" customFormat="1" ht="12.75" x14ac:dyDescent="0.25">
      <c r="B148" s="46" t="s">
        <v>284</v>
      </c>
      <c r="C148" s="47" t="s">
        <v>32</v>
      </c>
      <c r="E148" s="46" t="s">
        <v>5</v>
      </c>
      <c r="G148" s="46" t="s">
        <v>5</v>
      </c>
      <c r="I148" s="46" t="s">
        <v>5</v>
      </c>
      <c r="K148" s="46" t="s">
        <v>5</v>
      </c>
      <c r="M148" s="46" t="s">
        <v>6</v>
      </c>
      <c r="O148" s="46" t="s">
        <v>5</v>
      </c>
      <c r="Q148" s="46" t="s">
        <v>5</v>
      </c>
      <c r="S148" s="46" t="s">
        <v>5</v>
      </c>
      <c r="U148" s="46" t="s">
        <v>5</v>
      </c>
      <c r="W148" s="46" t="s">
        <v>5</v>
      </c>
      <c r="Y148" s="46" t="s">
        <v>5</v>
      </c>
      <c r="AA148" s="46" t="s">
        <v>5</v>
      </c>
      <c r="AC148" s="46" t="s">
        <v>5</v>
      </c>
      <c r="AE148" s="46" t="s">
        <v>5</v>
      </c>
      <c r="AG148" s="46" t="s">
        <v>5</v>
      </c>
      <c r="AI148" s="46" t="s">
        <v>5</v>
      </c>
      <c r="AK148" s="46" t="s">
        <v>5</v>
      </c>
      <c r="AM148" s="46" t="s">
        <v>5</v>
      </c>
      <c r="AO148" s="46" t="s">
        <v>5</v>
      </c>
      <c r="AQ148" s="46" t="s">
        <v>5</v>
      </c>
      <c r="AS148" s="46" t="s">
        <v>5</v>
      </c>
      <c r="AU148" s="46" t="s">
        <v>5</v>
      </c>
      <c r="AW148" s="46" t="s">
        <v>5</v>
      </c>
      <c r="AY148" s="46" t="s">
        <v>5</v>
      </c>
      <c r="BA148" s="46" t="s">
        <v>5</v>
      </c>
      <c r="BC148" s="46" t="s">
        <v>5</v>
      </c>
      <c r="BE148" s="46" t="s">
        <v>6</v>
      </c>
      <c r="BG148" s="46" t="s">
        <v>5</v>
      </c>
      <c r="BI148" s="46" t="s">
        <v>5</v>
      </c>
      <c r="BK148" s="46" t="s">
        <v>5</v>
      </c>
      <c r="BM148" s="46" t="s">
        <v>5</v>
      </c>
      <c r="BO148" s="46">
        <v>1</v>
      </c>
      <c r="BQ148" s="46">
        <v>3</v>
      </c>
      <c r="BS148" s="46">
        <v>3</v>
      </c>
      <c r="BU148" s="46">
        <v>2</v>
      </c>
      <c r="BW148" s="46">
        <v>4</v>
      </c>
      <c r="BY148" s="46">
        <v>2</v>
      </c>
      <c r="CA148" s="46">
        <v>2</v>
      </c>
      <c r="CC148" s="46">
        <v>2</v>
      </c>
      <c r="CE148" s="46">
        <v>3</v>
      </c>
      <c r="CG148" s="46">
        <v>3</v>
      </c>
      <c r="CI148" s="47"/>
    </row>
    <row r="149" spans="2:87" s="46" customFormat="1" ht="12.75" x14ac:dyDescent="0.25">
      <c r="B149" s="46" t="s">
        <v>285</v>
      </c>
      <c r="C149" s="47" t="s">
        <v>34</v>
      </c>
      <c r="E149" s="46" t="s">
        <v>10</v>
      </c>
      <c r="G149" s="46" t="s">
        <v>4</v>
      </c>
      <c r="I149" s="46" t="s">
        <v>361</v>
      </c>
      <c r="K149" s="46" t="s">
        <v>4</v>
      </c>
      <c r="M149" s="46" t="s">
        <v>361</v>
      </c>
      <c r="O149" s="46" t="s">
        <v>361</v>
      </c>
      <c r="Q149" s="46" t="s">
        <v>361</v>
      </c>
      <c r="S149" s="46" t="s">
        <v>4</v>
      </c>
      <c r="U149" s="46" t="s">
        <v>4</v>
      </c>
      <c r="W149" s="46" t="s">
        <v>4</v>
      </c>
      <c r="Y149" s="46" t="s">
        <v>4</v>
      </c>
      <c r="AA149" s="46" t="s">
        <v>361</v>
      </c>
      <c r="AC149" s="46" t="s">
        <v>361</v>
      </c>
      <c r="AE149" s="46" t="s">
        <v>361</v>
      </c>
      <c r="AG149" s="46" t="s">
        <v>361</v>
      </c>
      <c r="AI149" s="46" t="s">
        <v>4</v>
      </c>
      <c r="AK149" s="46" t="s">
        <v>361</v>
      </c>
      <c r="AM149" s="46" t="s">
        <v>361</v>
      </c>
      <c r="AO149" s="46" t="s">
        <v>361</v>
      </c>
      <c r="AQ149" s="46" t="s">
        <v>361</v>
      </c>
      <c r="AS149" s="46" t="s">
        <v>361</v>
      </c>
      <c r="AU149" s="46" t="s">
        <v>361</v>
      </c>
      <c r="AW149" s="46" t="s">
        <v>361</v>
      </c>
      <c r="AY149" s="46" t="s">
        <v>4</v>
      </c>
      <c r="BA149" s="46" t="s">
        <v>361</v>
      </c>
      <c r="BC149" s="46" t="s">
        <v>361</v>
      </c>
      <c r="BE149" s="46" t="s">
        <v>361</v>
      </c>
      <c r="BG149" s="46" t="s">
        <v>361</v>
      </c>
      <c r="BI149" s="46" t="s">
        <v>361</v>
      </c>
      <c r="BK149" s="46" t="s">
        <v>361</v>
      </c>
      <c r="BM149" s="46" t="s">
        <v>361</v>
      </c>
      <c r="BO149" s="46">
        <v>2</v>
      </c>
      <c r="BQ149" s="46">
        <v>2</v>
      </c>
      <c r="BS149" s="46">
        <v>4</v>
      </c>
      <c r="BU149" s="46">
        <v>3</v>
      </c>
      <c r="BW149" s="46">
        <v>3</v>
      </c>
      <c r="BY149" s="46">
        <v>3</v>
      </c>
      <c r="CA149" s="46">
        <v>4</v>
      </c>
      <c r="CC149" s="46">
        <v>4</v>
      </c>
      <c r="CE149" s="46">
        <v>4</v>
      </c>
      <c r="CG149" s="46">
        <v>4</v>
      </c>
      <c r="CI149" s="47"/>
    </row>
    <row r="150" spans="2:87" s="46" customFormat="1" ht="12.75" x14ac:dyDescent="0.25">
      <c r="B150" s="46" t="s">
        <v>287</v>
      </c>
      <c r="C150" s="47" t="s">
        <v>41</v>
      </c>
      <c r="E150" s="46" t="s">
        <v>4</v>
      </c>
      <c r="G150" s="46" t="s">
        <v>4</v>
      </c>
      <c r="I150" s="46" t="s">
        <v>6</v>
      </c>
      <c r="K150" s="46" t="s">
        <v>361</v>
      </c>
      <c r="M150" s="46" t="s">
        <v>6</v>
      </c>
      <c r="O150" s="46" t="s">
        <v>4</v>
      </c>
      <c r="Q150" s="46" t="s">
        <v>4</v>
      </c>
      <c r="S150" s="46" t="s">
        <v>4</v>
      </c>
      <c r="U150" s="46" t="s">
        <v>4</v>
      </c>
      <c r="W150" s="46" t="s">
        <v>4</v>
      </c>
      <c r="Y150" s="46" t="s">
        <v>4</v>
      </c>
      <c r="AA150" s="46" t="s">
        <v>6</v>
      </c>
      <c r="AC150" s="46" t="s">
        <v>6</v>
      </c>
      <c r="AE150" s="46" t="s">
        <v>361</v>
      </c>
      <c r="AG150" s="46" t="s">
        <v>361</v>
      </c>
      <c r="AI150" s="46" t="s">
        <v>361</v>
      </c>
      <c r="AK150" s="46" t="s">
        <v>6</v>
      </c>
      <c r="AM150" s="46" t="s">
        <v>6</v>
      </c>
      <c r="AO150" s="46" t="s">
        <v>6</v>
      </c>
      <c r="AQ150" s="46" t="s">
        <v>6</v>
      </c>
      <c r="AS150" s="46" t="s">
        <v>6</v>
      </c>
      <c r="AU150" s="46" t="s">
        <v>6</v>
      </c>
      <c r="AW150" s="46" t="s">
        <v>6</v>
      </c>
      <c r="AY150" s="46" t="s">
        <v>361</v>
      </c>
      <c r="BA150" s="46" t="s">
        <v>361</v>
      </c>
      <c r="BC150" s="46" t="s">
        <v>361</v>
      </c>
      <c r="BE150" s="46" t="s">
        <v>361</v>
      </c>
      <c r="BG150" s="46" t="s">
        <v>361</v>
      </c>
      <c r="BI150" s="46" t="s">
        <v>361</v>
      </c>
      <c r="BK150" s="46" t="s">
        <v>361</v>
      </c>
      <c r="BM150" s="46" t="s">
        <v>361</v>
      </c>
      <c r="BO150" s="46">
        <v>5</v>
      </c>
      <c r="BQ150" s="46">
        <v>3</v>
      </c>
      <c r="BS150" s="46">
        <v>3</v>
      </c>
      <c r="BU150" s="46">
        <v>5</v>
      </c>
      <c r="BW150" s="46">
        <v>5</v>
      </c>
      <c r="BY150" s="46">
        <v>1</v>
      </c>
      <c r="CA150" s="46">
        <v>3</v>
      </c>
      <c r="CC150" s="46">
        <v>1</v>
      </c>
      <c r="CE150" s="46">
        <v>1</v>
      </c>
      <c r="CG150" s="46">
        <v>1</v>
      </c>
      <c r="CI150" s="47"/>
    </row>
    <row r="151" spans="2:87" s="46" customFormat="1" ht="12.75" x14ac:dyDescent="0.25">
      <c r="B151" s="46" t="s">
        <v>288</v>
      </c>
      <c r="C151" s="47" t="s">
        <v>89</v>
      </c>
      <c r="E151" s="46" t="s">
        <v>4</v>
      </c>
      <c r="G151" s="46" t="s">
        <v>361</v>
      </c>
      <c r="I151" s="46" t="s">
        <v>361</v>
      </c>
      <c r="K151" s="46" t="s">
        <v>361</v>
      </c>
      <c r="M151" s="46" t="s">
        <v>10</v>
      </c>
      <c r="O151" s="46" t="s">
        <v>4</v>
      </c>
      <c r="Q151" s="46" t="s">
        <v>4</v>
      </c>
      <c r="S151" s="46" t="s">
        <v>4</v>
      </c>
      <c r="U151" s="46" t="s">
        <v>4</v>
      </c>
      <c r="W151" s="46" t="s">
        <v>4</v>
      </c>
      <c r="Y151" s="46" t="s">
        <v>4</v>
      </c>
      <c r="AA151" s="46" t="s">
        <v>361</v>
      </c>
      <c r="AC151" s="46" t="s">
        <v>5</v>
      </c>
      <c r="AE151" s="46" t="s">
        <v>5</v>
      </c>
      <c r="AG151" s="46" t="s">
        <v>361</v>
      </c>
      <c r="AI151" s="46" t="s">
        <v>4</v>
      </c>
      <c r="AK151" s="46" t="s">
        <v>361</v>
      </c>
      <c r="AM151" s="46" t="s">
        <v>361</v>
      </c>
      <c r="AO151" s="46" t="s">
        <v>361</v>
      </c>
      <c r="AQ151" s="46" t="s">
        <v>361</v>
      </c>
      <c r="AS151" s="46" t="s">
        <v>361</v>
      </c>
      <c r="AU151" s="46" t="s">
        <v>361</v>
      </c>
      <c r="AW151" s="46" t="s">
        <v>361</v>
      </c>
      <c r="AY151" s="46" t="s">
        <v>4</v>
      </c>
      <c r="BA151" s="46" t="s">
        <v>361</v>
      </c>
      <c r="BC151" s="46" t="s">
        <v>5</v>
      </c>
      <c r="BE151" s="46" t="s">
        <v>4</v>
      </c>
      <c r="BG151" s="46" t="s">
        <v>361</v>
      </c>
      <c r="BI151" s="46" t="s">
        <v>5</v>
      </c>
      <c r="BK151" s="46" t="s">
        <v>361</v>
      </c>
      <c r="BM151" s="46" t="s">
        <v>361</v>
      </c>
      <c r="BO151" s="46">
        <v>3</v>
      </c>
      <c r="BQ151" s="46">
        <v>2</v>
      </c>
      <c r="BS151" s="46">
        <v>2</v>
      </c>
      <c r="BU151" s="46">
        <v>3</v>
      </c>
      <c r="BW151" s="46">
        <v>1</v>
      </c>
      <c r="BY151" s="46">
        <v>2</v>
      </c>
      <c r="CA151" s="46">
        <v>3</v>
      </c>
      <c r="CC151" s="46">
        <v>3</v>
      </c>
      <c r="CE151" s="46">
        <v>4</v>
      </c>
      <c r="CG151" s="46">
        <v>4</v>
      </c>
      <c r="CI151" s="47"/>
    </row>
    <row r="152" spans="2:87" s="46" customFormat="1" ht="12.75" x14ac:dyDescent="0.25">
      <c r="B152" s="46" t="s">
        <v>290</v>
      </c>
      <c r="C152" s="47" t="s">
        <v>32</v>
      </c>
      <c r="E152" s="46" t="s">
        <v>4</v>
      </c>
      <c r="G152" s="46" t="s">
        <v>4</v>
      </c>
      <c r="I152" s="46" t="s">
        <v>361</v>
      </c>
      <c r="K152" s="46" t="s">
        <v>4</v>
      </c>
      <c r="M152" s="46" t="s">
        <v>4</v>
      </c>
      <c r="O152" s="46" t="s">
        <v>361</v>
      </c>
      <c r="Q152" s="46" t="s">
        <v>361</v>
      </c>
      <c r="S152" s="46" t="s">
        <v>361</v>
      </c>
      <c r="U152" s="46" t="s">
        <v>361</v>
      </c>
      <c r="W152" s="46" t="s">
        <v>361</v>
      </c>
      <c r="Y152" s="46" t="s">
        <v>361</v>
      </c>
      <c r="AA152" s="46" t="s">
        <v>361</v>
      </c>
      <c r="AC152" s="46" t="s">
        <v>361</v>
      </c>
      <c r="AE152" s="46" t="s">
        <v>361</v>
      </c>
      <c r="AG152" s="46" t="s">
        <v>361</v>
      </c>
      <c r="AI152" s="46" t="s">
        <v>361</v>
      </c>
      <c r="AK152" s="46" t="s">
        <v>361</v>
      </c>
      <c r="AM152" s="46" t="s">
        <v>361</v>
      </c>
      <c r="AO152" s="46" t="s">
        <v>361</v>
      </c>
      <c r="AQ152" s="46" t="s">
        <v>361</v>
      </c>
      <c r="AS152" s="46" t="s">
        <v>361</v>
      </c>
      <c r="AU152" s="46" t="s">
        <v>361</v>
      </c>
      <c r="AW152" s="46" t="s">
        <v>361</v>
      </c>
      <c r="AY152" s="46" t="s">
        <v>361</v>
      </c>
      <c r="BA152" s="46" t="s">
        <v>10</v>
      </c>
      <c r="BC152" s="46" t="s">
        <v>5</v>
      </c>
      <c r="BE152" s="46" t="s">
        <v>5</v>
      </c>
      <c r="BG152" s="46" t="s">
        <v>361</v>
      </c>
      <c r="BI152" s="46" t="s">
        <v>5</v>
      </c>
      <c r="BK152" s="46" t="s">
        <v>5</v>
      </c>
      <c r="BM152" s="46" t="s">
        <v>5</v>
      </c>
      <c r="BO152" s="46">
        <v>5</v>
      </c>
      <c r="BQ152" s="46">
        <v>2</v>
      </c>
      <c r="BS152" s="46">
        <v>2</v>
      </c>
      <c r="BU152" s="46">
        <v>4</v>
      </c>
      <c r="BW152" s="46">
        <v>4</v>
      </c>
      <c r="BY152" s="46">
        <v>2</v>
      </c>
      <c r="CA152" s="46">
        <v>2</v>
      </c>
      <c r="CC152" s="46">
        <v>1</v>
      </c>
      <c r="CE152" s="46">
        <v>3</v>
      </c>
      <c r="CG152" s="46">
        <v>2</v>
      </c>
      <c r="CI152" s="47"/>
    </row>
    <row r="153" spans="2:87" s="46" customFormat="1" ht="12.75" x14ac:dyDescent="0.25">
      <c r="B153" s="46" t="s">
        <v>291</v>
      </c>
      <c r="C153" s="47" t="s">
        <v>176</v>
      </c>
      <c r="E153" s="46" t="s">
        <v>4</v>
      </c>
      <c r="G153" s="46" t="s">
        <v>4</v>
      </c>
      <c r="I153" s="46" t="s">
        <v>4</v>
      </c>
      <c r="K153" s="46" t="s">
        <v>4</v>
      </c>
      <c r="M153" s="46" t="s">
        <v>4</v>
      </c>
      <c r="O153" s="46" t="s">
        <v>4</v>
      </c>
      <c r="Q153" s="46" t="s">
        <v>4</v>
      </c>
      <c r="S153" s="46" t="s">
        <v>4</v>
      </c>
      <c r="U153" s="46" t="s">
        <v>4</v>
      </c>
      <c r="W153" s="46" t="s">
        <v>4</v>
      </c>
      <c r="Y153" s="46" t="s">
        <v>4</v>
      </c>
      <c r="AA153" s="46" t="s">
        <v>4</v>
      </c>
      <c r="AC153" s="46" t="s">
        <v>4</v>
      </c>
      <c r="AE153" s="46" t="s">
        <v>4</v>
      </c>
      <c r="AG153" s="46" t="s">
        <v>5</v>
      </c>
      <c r="AI153" s="46" t="s">
        <v>4</v>
      </c>
      <c r="AK153" s="46" t="s">
        <v>5</v>
      </c>
      <c r="AM153" s="46" t="s">
        <v>5</v>
      </c>
      <c r="AO153" s="46" t="s">
        <v>5</v>
      </c>
      <c r="AQ153" s="46" t="s">
        <v>4</v>
      </c>
      <c r="AS153" s="46" t="s">
        <v>5</v>
      </c>
      <c r="AU153" s="46" t="s">
        <v>4</v>
      </c>
      <c r="AW153" s="46" t="s">
        <v>5</v>
      </c>
      <c r="AY153" s="46" t="s">
        <v>5</v>
      </c>
      <c r="BA153" s="46" t="s">
        <v>5</v>
      </c>
      <c r="BC153" s="46" t="s">
        <v>5</v>
      </c>
      <c r="BE153" s="46" t="s">
        <v>5</v>
      </c>
      <c r="BG153" s="46" t="s">
        <v>5</v>
      </c>
      <c r="BI153" s="46" t="s">
        <v>5</v>
      </c>
      <c r="BK153" s="46" t="s">
        <v>5</v>
      </c>
      <c r="BM153" s="46" t="s">
        <v>5</v>
      </c>
      <c r="BO153" s="46">
        <v>2</v>
      </c>
      <c r="BQ153" s="46">
        <v>1</v>
      </c>
      <c r="BS153" s="46">
        <v>1</v>
      </c>
      <c r="BU153" s="46">
        <v>2</v>
      </c>
      <c r="BW153" s="46">
        <v>3</v>
      </c>
      <c r="BY153" s="46">
        <v>1</v>
      </c>
      <c r="CA153" s="46">
        <v>2</v>
      </c>
      <c r="CC153" s="46">
        <v>2</v>
      </c>
      <c r="CE153" s="46">
        <v>2</v>
      </c>
      <c r="CG153" s="46">
        <v>1</v>
      </c>
      <c r="CI153" s="47"/>
    </row>
    <row r="154" spans="2:87" s="46" customFormat="1" ht="12.75" x14ac:dyDescent="0.25">
      <c r="B154" s="46" t="s">
        <v>293</v>
      </c>
      <c r="C154" s="47" t="s">
        <v>41</v>
      </c>
      <c r="E154" s="46" t="s">
        <v>4</v>
      </c>
      <c r="G154" s="46" t="s">
        <v>4</v>
      </c>
      <c r="I154" s="46" t="s">
        <v>4</v>
      </c>
      <c r="K154" s="46" t="s">
        <v>361</v>
      </c>
      <c r="M154" s="46" t="s">
        <v>361</v>
      </c>
      <c r="O154" s="46" t="s">
        <v>4</v>
      </c>
      <c r="Q154" s="46" t="s">
        <v>4</v>
      </c>
      <c r="S154" s="46" t="s">
        <v>4</v>
      </c>
      <c r="U154" s="46" t="s">
        <v>4</v>
      </c>
      <c r="W154" s="46" t="s">
        <v>4</v>
      </c>
      <c r="Y154" s="46" t="s">
        <v>4</v>
      </c>
      <c r="AA154" s="46" t="s">
        <v>361</v>
      </c>
      <c r="AC154" s="46" t="s">
        <v>361</v>
      </c>
      <c r="AE154" s="46" t="s">
        <v>5</v>
      </c>
      <c r="AG154" s="46" t="s">
        <v>5</v>
      </c>
      <c r="AI154" s="46" t="s">
        <v>4</v>
      </c>
      <c r="AK154" s="46" t="s">
        <v>4</v>
      </c>
      <c r="AM154" s="46" t="s">
        <v>4</v>
      </c>
      <c r="AO154" s="46" t="s">
        <v>4</v>
      </c>
      <c r="AQ154" s="46" t="s">
        <v>4</v>
      </c>
      <c r="AS154" s="46" t="s">
        <v>4</v>
      </c>
      <c r="AU154" s="46" t="s">
        <v>4</v>
      </c>
      <c r="AW154" s="46" t="s">
        <v>5</v>
      </c>
      <c r="AY154" s="46" t="s">
        <v>5</v>
      </c>
      <c r="BA154" s="46" t="s">
        <v>5</v>
      </c>
      <c r="BC154" s="46" t="s">
        <v>5</v>
      </c>
      <c r="BE154" s="46" t="s">
        <v>5</v>
      </c>
      <c r="BG154" s="46" t="s">
        <v>361</v>
      </c>
      <c r="BI154" s="46" t="s">
        <v>361</v>
      </c>
      <c r="BK154" s="46" t="s">
        <v>5</v>
      </c>
      <c r="BM154" s="46" t="s">
        <v>5</v>
      </c>
      <c r="BO154" s="46">
        <v>2</v>
      </c>
      <c r="BQ154" s="46">
        <v>4</v>
      </c>
      <c r="BS154" s="46">
        <v>4</v>
      </c>
      <c r="BU154" s="46">
        <v>2</v>
      </c>
      <c r="BW154" s="46">
        <v>3</v>
      </c>
      <c r="BY154" s="46">
        <v>1</v>
      </c>
      <c r="CA154" s="46">
        <v>5</v>
      </c>
      <c r="CC154" s="46">
        <v>5</v>
      </c>
      <c r="CE154" s="46">
        <v>1</v>
      </c>
      <c r="CG154" s="46">
        <v>3</v>
      </c>
      <c r="CI154" s="47"/>
    </row>
    <row r="155" spans="2:87" s="46" customFormat="1" ht="12.75" x14ac:dyDescent="0.25">
      <c r="B155" s="46" t="s">
        <v>294</v>
      </c>
      <c r="C155" s="47" t="s">
        <v>176</v>
      </c>
      <c r="E155" s="46" t="s">
        <v>361</v>
      </c>
      <c r="G155" s="46" t="s">
        <v>361</v>
      </c>
      <c r="I155" s="46" t="s">
        <v>361</v>
      </c>
      <c r="K155" s="46" t="s">
        <v>361</v>
      </c>
      <c r="M155" s="46" t="s">
        <v>361</v>
      </c>
      <c r="O155" s="46" t="s">
        <v>361</v>
      </c>
      <c r="Q155" s="46" t="s">
        <v>361</v>
      </c>
      <c r="S155" s="46" t="s">
        <v>4</v>
      </c>
      <c r="U155" s="46" t="s">
        <v>361</v>
      </c>
      <c r="W155" s="46" t="s">
        <v>361</v>
      </c>
      <c r="Y155" s="46" t="s">
        <v>4</v>
      </c>
      <c r="AA155" s="46" t="s">
        <v>361</v>
      </c>
      <c r="AC155" s="46" t="s">
        <v>361</v>
      </c>
      <c r="AE155" s="46" t="s">
        <v>361</v>
      </c>
      <c r="AG155" s="46" t="s">
        <v>361</v>
      </c>
      <c r="AI155" s="46" t="s">
        <v>4</v>
      </c>
      <c r="AK155" s="46" t="s">
        <v>6</v>
      </c>
      <c r="AM155" s="46" t="s">
        <v>361</v>
      </c>
      <c r="AO155" s="46" t="s">
        <v>361</v>
      </c>
      <c r="AQ155" s="46" t="s">
        <v>6</v>
      </c>
      <c r="AS155" s="46" t="s">
        <v>361</v>
      </c>
      <c r="AU155" s="46" t="s">
        <v>361</v>
      </c>
      <c r="AW155" s="46" t="s">
        <v>361</v>
      </c>
      <c r="AY155" s="46" t="s">
        <v>361</v>
      </c>
      <c r="BA155" s="46" t="s">
        <v>361</v>
      </c>
      <c r="BC155" s="46" t="s">
        <v>361</v>
      </c>
      <c r="BE155" s="46" t="s">
        <v>361</v>
      </c>
      <c r="BG155" s="46" t="s">
        <v>361</v>
      </c>
      <c r="BI155" s="46" t="s">
        <v>361</v>
      </c>
      <c r="BK155" s="46" t="s">
        <v>361</v>
      </c>
      <c r="BM155" s="46" t="s">
        <v>361</v>
      </c>
      <c r="BO155" s="46">
        <v>4</v>
      </c>
      <c r="BQ155" s="46">
        <v>1</v>
      </c>
      <c r="BS155" s="46">
        <v>3</v>
      </c>
      <c r="BU155" s="46">
        <v>3</v>
      </c>
      <c r="BW155" s="46">
        <v>1</v>
      </c>
      <c r="BY155" s="46">
        <v>4</v>
      </c>
      <c r="CA155" s="46">
        <v>5</v>
      </c>
      <c r="CC155" s="46">
        <v>5</v>
      </c>
      <c r="CE155" s="46">
        <v>5</v>
      </c>
      <c r="CG155" s="46">
        <v>4</v>
      </c>
      <c r="CI155" s="47"/>
    </row>
    <row r="156" spans="2:87" s="46" customFormat="1" ht="12.75" x14ac:dyDescent="0.25">
      <c r="B156" s="46" t="s">
        <v>296</v>
      </c>
      <c r="C156" s="47" t="s">
        <v>32</v>
      </c>
      <c r="E156" s="46" t="s">
        <v>4</v>
      </c>
      <c r="G156" s="46" t="s">
        <v>361</v>
      </c>
      <c r="I156" s="46" t="s">
        <v>361</v>
      </c>
      <c r="K156" s="46" t="s">
        <v>361</v>
      </c>
      <c r="M156" s="46" t="s">
        <v>361</v>
      </c>
      <c r="O156" s="46" t="s">
        <v>361</v>
      </c>
      <c r="Q156" s="46" t="s">
        <v>361</v>
      </c>
      <c r="S156" s="46" t="s">
        <v>361</v>
      </c>
      <c r="U156" s="46" t="s">
        <v>361</v>
      </c>
      <c r="W156" s="46" t="s">
        <v>361</v>
      </c>
      <c r="Y156" s="46" t="s">
        <v>361</v>
      </c>
      <c r="AA156" s="46" t="s">
        <v>361</v>
      </c>
      <c r="AC156" s="46" t="s">
        <v>361</v>
      </c>
      <c r="AE156" s="46" t="s">
        <v>361</v>
      </c>
      <c r="AG156" s="46" t="s">
        <v>361</v>
      </c>
      <c r="AI156" s="46" t="s">
        <v>361</v>
      </c>
      <c r="AK156" s="46" t="s">
        <v>361</v>
      </c>
      <c r="AM156" s="46" t="s">
        <v>361</v>
      </c>
      <c r="AO156" s="46" t="s">
        <v>361</v>
      </c>
      <c r="AQ156" s="46" t="s">
        <v>361</v>
      </c>
      <c r="AS156" s="46" t="s">
        <v>361</v>
      </c>
      <c r="AU156" s="46" t="s">
        <v>361</v>
      </c>
      <c r="AW156" s="46" t="s">
        <v>361</v>
      </c>
      <c r="AY156" s="46" t="s">
        <v>361</v>
      </c>
      <c r="BA156" s="46" t="s">
        <v>361</v>
      </c>
      <c r="BC156" s="46" t="s">
        <v>361</v>
      </c>
      <c r="BE156" s="46" t="s">
        <v>361</v>
      </c>
      <c r="BG156" s="46" t="s">
        <v>361</v>
      </c>
      <c r="BI156" s="46" t="s">
        <v>361</v>
      </c>
      <c r="BK156" s="46" t="s">
        <v>361</v>
      </c>
      <c r="BM156" s="46" t="s">
        <v>361</v>
      </c>
      <c r="BO156" s="46">
        <v>3</v>
      </c>
      <c r="BQ156" s="46">
        <v>3</v>
      </c>
      <c r="BS156" s="46">
        <v>3</v>
      </c>
      <c r="BU156" s="46">
        <v>3</v>
      </c>
      <c r="BW156" s="46">
        <v>3</v>
      </c>
      <c r="BY156" s="46">
        <v>1</v>
      </c>
      <c r="CA156" s="46">
        <v>5</v>
      </c>
      <c r="CC156" s="46">
        <v>5</v>
      </c>
      <c r="CE156" s="46">
        <v>5</v>
      </c>
      <c r="CG156" s="46">
        <v>5</v>
      </c>
      <c r="CI156" s="47"/>
    </row>
    <row r="157" spans="2:87" s="46" customFormat="1" ht="12.75" x14ac:dyDescent="0.25">
      <c r="B157" s="46" t="s">
        <v>298</v>
      </c>
      <c r="C157" s="47" t="s">
        <v>9</v>
      </c>
      <c r="E157" s="46" t="s">
        <v>4</v>
      </c>
      <c r="G157" s="46" t="s">
        <v>4</v>
      </c>
      <c r="I157" s="46" t="s">
        <v>4</v>
      </c>
      <c r="K157" s="46" t="s">
        <v>4</v>
      </c>
      <c r="M157" s="46" t="s">
        <v>4</v>
      </c>
      <c r="O157" s="46" t="s">
        <v>4</v>
      </c>
      <c r="Q157" s="46" t="s">
        <v>4</v>
      </c>
      <c r="S157" s="46" t="s">
        <v>4</v>
      </c>
      <c r="U157" s="46" t="s">
        <v>4</v>
      </c>
      <c r="W157" s="46" t="s">
        <v>4</v>
      </c>
      <c r="Y157" s="46" t="s">
        <v>4</v>
      </c>
      <c r="AA157" s="46" t="s">
        <v>4</v>
      </c>
      <c r="AC157" s="46" t="s">
        <v>4</v>
      </c>
      <c r="AE157" s="46" t="s">
        <v>4</v>
      </c>
      <c r="AG157" s="46" t="s">
        <v>4</v>
      </c>
      <c r="AI157" s="46" t="s">
        <v>4</v>
      </c>
      <c r="AK157" s="46" t="s">
        <v>4</v>
      </c>
      <c r="AM157" s="46" t="s">
        <v>4</v>
      </c>
      <c r="AO157" s="46" t="s">
        <v>4</v>
      </c>
      <c r="AQ157" s="46" t="s">
        <v>4</v>
      </c>
      <c r="AS157" s="46" t="s">
        <v>4</v>
      </c>
      <c r="AU157" s="46" t="s">
        <v>4</v>
      </c>
      <c r="AW157" s="46" t="s">
        <v>361</v>
      </c>
      <c r="AY157" s="46" t="s">
        <v>361</v>
      </c>
      <c r="BA157" s="46" t="s">
        <v>6</v>
      </c>
      <c r="BC157" s="46" t="s">
        <v>6</v>
      </c>
      <c r="BE157" s="46" t="s">
        <v>6</v>
      </c>
      <c r="BG157" s="46" t="s">
        <v>6</v>
      </c>
      <c r="BI157" s="46" t="s">
        <v>6</v>
      </c>
      <c r="BK157" s="46" t="s">
        <v>6</v>
      </c>
      <c r="BM157" s="46" t="s">
        <v>6</v>
      </c>
      <c r="BO157" s="46">
        <v>3</v>
      </c>
      <c r="BQ157" s="46">
        <v>3</v>
      </c>
      <c r="BS157" s="46">
        <v>3</v>
      </c>
      <c r="BU157" s="46">
        <v>3</v>
      </c>
      <c r="BW157" s="46">
        <v>3</v>
      </c>
      <c r="BY157" s="46">
        <v>1</v>
      </c>
      <c r="CA157" s="46">
        <v>4</v>
      </c>
      <c r="CC157" s="46">
        <v>4</v>
      </c>
      <c r="CE157" s="46">
        <v>5</v>
      </c>
      <c r="CG157" s="46">
        <v>5</v>
      </c>
      <c r="CI157" s="47"/>
    </row>
    <row r="158" spans="2:87" s="46" customFormat="1" ht="12.75" x14ac:dyDescent="0.25">
      <c r="B158" s="46" t="s">
        <v>300</v>
      </c>
      <c r="C158" s="47" t="s">
        <v>3</v>
      </c>
      <c r="E158" s="46" t="s">
        <v>361</v>
      </c>
      <c r="G158" s="46" t="s">
        <v>4</v>
      </c>
      <c r="I158" s="46" t="s">
        <v>4</v>
      </c>
      <c r="K158" s="46" t="s">
        <v>361</v>
      </c>
      <c r="M158" s="46" t="s">
        <v>361</v>
      </c>
      <c r="O158" s="46" t="s">
        <v>361</v>
      </c>
      <c r="Q158" s="46" t="s">
        <v>361</v>
      </c>
      <c r="S158" s="46" t="s">
        <v>361</v>
      </c>
      <c r="U158" s="46" t="s">
        <v>361</v>
      </c>
      <c r="W158" s="46" t="s">
        <v>361</v>
      </c>
      <c r="Y158" s="46" t="s">
        <v>361</v>
      </c>
      <c r="AA158" s="46" t="s">
        <v>4</v>
      </c>
      <c r="AC158" s="46" t="s">
        <v>4</v>
      </c>
      <c r="AE158" s="46" t="s">
        <v>361</v>
      </c>
      <c r="AG158" s="46" t="s">
        <v>361</v>
      </c>
      <c r="AI158" s="46" t="s">
        <v>4</v>
      </c>
      <c r="AK158" s="46" t="s">
        <v>361</v>
      </c>
      <c r="AM158" s="46" t="s">
        <v>361</v>
      </c>
      <c r="AO158" s="46" t="s">
        <v>361</v>
      </c>
      <c r="AQ158" s="46" t="s">
        <v>4</v>
      </c>
      <c r="AS158" s="46" t="s">
        <v>361</v>
      </c>
      <c r="AU158" s="46" t="s">
        <v>4</v>
      </c>
      <c r="AW158" s="46" t="s">
        <v>361</v>
      </c>
      <c r="AY158" s="46" t="s">
        <v>4</v>
      </c>
      <c r="BA158" s="46" t="s">
        <v>4</v>
      </c>
      <c r="BC158" s="46" t="s">
        <v>361</v>
      </c>
      <c r="BE158" s="46" t="s">
        <v>361</v>
      </c>
      <c r="BG158" s="46" t="s">
        <v>4</v>
      </c>
      <c r="BI158" s="46" t="s">
        <v>4</v>
      </c>
      <c r="BK158" s="46" t="s">
        <v>4</v>
      </c>
      <c r="BM158" s="46" t="s">
        <v>4</v>
      </c>
      <c r="BO158" s="46">
        <v>4</v>
      </c>
      <c r="BQ158" s="46">
        <v>3</v>
      </c>
      <c r="BS158" s="46">
        <v>2</v>
      </c>
      <c r="BU158" s="46">
        <v>3</v>
      </c>
      <c r="BW158" s="46">
        <v>1</v>
      </c>
      <c r="BY158" s="46">
        <v>3</v>
      </c>
      <c r="CA158" s="46">
        <v>3</v>
      </c>
      <c r="CC158" s="46">
        <v>3</v>
      </c>
      <c r="CE158" s="46">
        <v>3</v>
      </c>
      <c r="CG158" s="46">
        <v>4</v>
      </c>
      <c r="CI158" s="47"/>
    </row>
    <row r="159" spans="2:87" s="46" customFormat="1" ht="12.75" x14ac:dyDescent="0.25">
      <c r="B159" s="46" t="s">
        <v>302</v>
      </c>
      <c r="C159" s="47" t="s">
        <v>32</v>
      </c>
      <c r="E159" s="46" t="s">
        <v>4</v>
      </c>
      <c r="G159" s="46" t="s">
        <v>4</v>
      </c>
      <c r="I159" s="46" t="s">
        <v>6</v>
      </c>
      <c r="K159" s="46" t="s">
        <v>5</v>
      </c>
      <c r="M159" s="46" t="s">
        <v>361</v>
      </c>
      <c r="O159" s="46" t="s">
        <v>5</v>
      </c>
      <c r="Q159" s="46" t="s">
        <v>5</v>
      </c>
      <c r="S159" s="46" t="s">
        <v>5</v>
      </c>
      <c r="U159" s="46" t="s">
        <v>5</v>
      </c>
      <c r="W159" s="46" t="s">
        <v>5</v>
      </c>
      <c r="Y159" s="46" t="s">
        <v>5</v>
      </c>
      <c r="AA159" s="46" t="s">
        <v>6</v>
      </c>
      <c r="AC159" s="46" t="s">
        <v>6</v>
      </c>
      <c r="AE159" s="46" t="s">
        <v>10</v>
      </c>
      <c r="AG159" s="46" t="s">
        <v>10</v>
      </c>
      <c r="AI159" s="46" t="s">
        <v>10</v>
      </c>
      <c r="AK159" s="46" t="s">
        <v>361</v>
      </c>
      <c r="AM159" s="46" t="s">
        <v>6</v>
      </c>
      <c r="AO159" s="46" t="s">
        <v>6</v>
      </c>
      <c r="AQ159" s="46" t="s">
        <v>6</v>
      </c>
      <c r="AS159" s="46" t="s">
        <v>361</v>
      </c>
      <c r="AU159" s="46" t="s">
        <v>6</v>
      </c>
      <c r="AW159" s="46" t="s">
        <v>6</v>
      </c>
      <c r="AY159" s="46" t="s">
        <v>6</v>
      </c>
      <c r="BA159" s="46" t="s">
        <v>10</v>
      </c>
      <c r="BC159" s="46" t="s">
        <v>5</v>
      </c>
      <c r="BE159" s="46" t="s">
        <v>6</v>
      </c>
      <c r="BG159" s="46" t="s">
        <v>5</v>
      </c>
      <c r="BI159" s="46" t="s">
        <v>4</v>
      </c>
      <c r="BK159" s="46" t="s">
        <v>4</v>
      </c>
      <c r="BM159" s="46" t="s">
        <v>361</v>
      </c>
      <c r="BO159" s="46">
        <v>5</v>
      </c>
      <c r="BQ159" s="46">
        <v>3</v>
      </c>
      <c r="BS159" s="46">
        <v>3</v>
      </c>
      <c r="BU159" s="46">
        <v>4</v>
      </c>
      <c r="BW159" s="46">
        <v>3</v>
      </c>
      <c r="BY159" s="46">
        <v>3</v>
      </c>
      <c r="CA159" s="46">
        <v>2</v>
      </c>
      <c r="CC159" s="46">
        <v>3</v>
      </c>
      <c r="CE159" s="46">
        <v>3</v>
      </c>
      <c r="CG159" s="46">
        <v>3</v>
      </c>
      <c r="CI159" s="47"/>
    </row>
    <row r="160" spans="2:87" s="46" customFormat="1" ht="12.75" x14ac:dyDescent="0.25">
      <c r="B160" s="46" t="s">
        <v>303</v>
      </c>
      <c r="C160" s="47" t="s">
        <v>176</v>
      </c>
      <c r="E160" s="46" t="s">
        <v>4</v>
      </c>
      <c r="G160" s="46" t="s">
        <v>361</v>
      </c>
      <c r="I160" s="46" t="s">
        <v>361</v>
      </c>
      <c r="K160" s="46" t="s">
        <v>361</v>
      </c>
      <c r="M160" s="46" t="s">
        <v>4</v>
      </c>
      <c r="O160" s="46" t="s">
        <v>4</v>
      </c>
      <c r="Q160" s="46" t="s">
        <v>361</v>
      </c>
      <c r="S160" s="46" t="s">
        <v>361</v>
      </c>
      <c r="U160" s="46" t="s">
        <v>361</v>
      </c>
      <c r="W160" s="46" t="s">
        <v>361</v>
      </c>
      <c r="Y160" s="46" t="s">
        <v>10</v>
      </c>
      <c r="AA160" s="46" t="s">
        <v>10</v>
      </c>
      <c r="AC160" s="46" t="s">
        <v>10</v>
      </c>
      <c r="AE160" s="46" t="s">
        <v>10</v>
      </c>
      <c r="AG160" s="46" t="s">
        <v>10</v>
      </c>
      <c r="AI160" s="46" t="s">
        <v>10</v>
      </c>
      <c r="AK160" s="46" t="s">
        <v>10</v>
      </c>
      <c r="AM160" s="46" t="s">
        <v>10</v>
      </c>
      <c r="AO160" s="46" t="s">
        <v>10</v>
      </c>
      <c r="AQ160" s="46" t="s">
        <v>10</v>
      </c>
      <c r="AS160" s="46" t="s">
        <v>10</v>
      </c>
      <c r="AU160" s="46" t="s">
        <v>10</v>
      </c>
      <c r="AW160" s="46" t="s">
        <v>10</v>
      </c>
      <c r="AY160" s="46" t="s">
        <v>10</v>
      </c>
      <c r="BA160" s="46" t="s">
        <v>361</v>
      </c>
      <c r="BC160" s="46" t="s">
        <v>10</v>
      </c>
      <c r="BE160" s="46" t="s">
        <v>10</v>
      </c>
      <c r="BG160" s="46" t="s">
        <v>4</v>
      </c>
      <c r="BI160" s="46" t="s">
        <v>10</v>
      </c>
      <c r="BK160" s="46" t="s">
        <v>10</v>
      </c>
      <c r="BM160" s="46" t="s">
        <v>10</v>
      </c>
      <c r="BO160" s="46">
        <v>5</v>
      </c>
      <c r="BQ160" s="46">
        <v>5</v>
      </c>
      <c r="BS160" s="46">
        <v>5</v>
      </c>
      <c r="BU160" s="46">
        <v>5</v>
      </c>
      <c r="BW160" s="46">
        <v>5</v>
      </c>
      <c r="BY160" s="46">
        <v>5</v>
      </c>
      <c r="CA160" s="46">
        <v>1</v>
      </c>
      <c r="CC160" s="46">
        <v>5</v>
      </c>
      <c r="CE160" s="46">
        <v>5</v>
      </c>
      <c r="CG160" s="46">
        <v>5</v>
      </c>
      <c r="CI160" s="47"/>
    </row>
    <row r="161" spans="2:87" s="46" customFormat="1" ht="12.75" x14ac:dyDescent="0.25">
      <c r="B161" s="46" t="s">
        <v>304</v>
      </c>
      <c r="C161" s="47" t="s">
        <v>89</v>
      </c>
      <c r="E161" s="46" t="s">
        <v>6</v>
      </c>
      <c r="G161" s="46" t="s">
        <v>6</v>
      </c>
      <c r="I161" s="46" t="s">
        <v>6</v>
      </c>
      <c r="K161" s="46" t="s">
        <v>6</v>
      </c>
      <c r="M161" s="46" t="s">
        <v>6</v>
      </c>
      <c r="O161" s="46" t="s">
        <v>6</v>
      </c>
      <c r="Q161" s="46" t="s">
        <v>6</v>
      </c>
      <c r="S161" s="46" t="s">
        <v>6</v>
      </c>
      <c r="U161" s="46" t="s">
        <v>6</v>
      </c>
      <c r="W161" s="46" t="s">
        <v>6</v>
      </c>
      <c r="Y161" s="46" t="s">
        <v>6</v>
      </c>
      <c r="AA161" s="46" t="s">
        <v>6</v>
      </c>
      <c r="AC161" s="46" t="s">
        <v>6</v>
      </c>
      <c r="AE161" s="46" t="s">
        <v>6</v>
      </c>
      <c r="AG161" s="46" t="s">
        <v>6</v>
      </c>
      <c r="AI161" s="46" t="s">
        <v>6</v>
      </c>
      <c r="AK161" s="46" t="s">
        <v>6</v>
      </c>
      <c r="AM161" s="46" t="s">
        <v>6</v>
      </c>
      <c r="AO161" s="46" t="s">
        <v>6</v>
      </c>
      <c r="AQ161" s="46" t="s">
        <v>6</v>
      </c>
      <c r="AS161" s="46" t="s">
        <v>6</v>
      </c>
      <c r="AU161" s="46" t="s">
        <v>6</v>
      </c>
      <c r="AW161" s="46" t="s">
        <v>6</v>
      </c>
      <c r="AY161" s="46" t="s">
        <v>6</v>
      </c>
      <c r="BA161" s="46" t="s">
        <v>6</v>
      </c>
      <c r="BC161" s="46" t="s">
        <v>6</v>
      </c>
      <c r="BE161" s="46" t="s">
        <v>6</v>
      </c>
      <c r="BG161" s="46" t="s">
        <v>6</v>
      </c>
      <c r="BI161" s="46" t="s">
        <v>6</v>
      </c>
      <c r="BK161" s="46" t="s">
        <v>6</v>
      </c>
      <c r="BM161" s="46" t="s">
        <v>6</v>
      </c>
      <c r="BO161" s="46">
        <v>2</v>
      </c>
      <c r="BQ161" s="46">
        <v>2</v>
      </c>
      <c r="BS161" s="46">
        <v>2</v>
      </c>
      <c r="BU161" s="46">
        <v>2</v>
      </c>
      <c r="BW161" s="46">
        <v>2</v>
      </c>
      <c r="BY161" s="46">
        <v>3</v>
      </c>
      <c r="CA161" s="46">
        <v>3</v>
      </c>
      <c r="CC161" s="46">
        <v>3</v>
      </c>
      <c r="CE161" s="46">
        <v>3</v>
      </c>
      <c r="CG161" s="46">
        <v>3</v>
      </c>
      <c r="CI161" s="47"/>
    </row>
    <row r="162" spans="2:87" s="46" customFormat="1" ht="12.75" x14ac:dyDescent="0.25">
      <c r="B162" s="46" t="s">
        <v>305</v>
      </c>
      <c r="C162" s="47" t="s">
        <v>44</v>
      </c>
      <c r="E162" s="46" t="s">
        <v>361</v>
      </c>
      <c r="G162" s="46" t="s">
        <v>361</v>
      </c>
      <c r="I162" s="46" t="s">
        <v>4</v>
      </c>
      <c r="K162" s="46" t="s">
        <v>4</v>
      </c>
      <c r="M162" s="46" t="s">
        <v>4</v>
      </c>
      <c r="O162" s="46" t="s">
        <v>361</v>
      </c>
      <c r="Q162" s="46" t="s">
        <v>361</v>
      </c>
      <c r="S162" s="46" t="s">
        <v>361</v>
      </c>
      <c r="U162" s="46" t="s">
        <v>361</v>
      </c>
      <c r="W162" s="46" t="s">
        <v>361</v>
      </c>
      <c r="Y162" s="46" t="s">
        <v>361</v>
      </c>
      <c r="AA162" s="46" t="s">
        <v>6</v>
      </c>
      <c r="AC162" s="46" t="s">
        <v>361</v>
      </c>
      <c r="AE162" s="46" t="s">
        <v>6</v>
      </c>
      <c r="AG162" s="46" t="s">
        <v>10</v>
      </c>
      <c r="AI162" s="46" t="s">
        <v>4</v>
      </c>
      <c r="AK162" s="46" t="s">
        <v>361</v>
      </c>
      <c r="AM162" s="46" t="s">
        <v>361</v>
      </c>
      <c r="AO162" s="46" t="s">
        <v>361</v>
      </c>
      <c r="AQ162" s="46" t="s">
        <v>361</v>
      </c>
      <c r="AS162" s="46" t="s">
        <v>361</v>
      </c>
      <c r="AU162" s="46" t="s">
        <v>361</v>
      </c>
      <c r="AW162" s="46" t="s">
        <v>4</v>
      </c>
      <c r="AY162" s="46" t="s">
        <v>4</v>
      </c>
      <c r="BA162" s="46" t="s">
        <v>361</v>
      </c>
      <c r="BC162" s="46" t="s">
        <v>10</v>
      </c>
      <c r="BE162" s="46" t="s">
        <v>6</v>
      </c>
      <c r="BG162" s="46" t="s">
        <v>4</v>
      </c>
      <c r="BI162" s="46" t="s">
        <v>5</v>
      </c>
      <c r="BK162" s="46" t="s">
        <v>361</v>
      </c>
      <c r="BM162" s="46" t="s">
        <v>361</v>
      </c>
      <c r="BO162" s="46">
        <v>3</v>
      </c>
      <c r="BQ162" s="46">
        <v>3</v>
      </c>
      <c r="BS162" s="46">
        <v>2</v>
      </c>
      <c r="BU162" s="46">
        <v>5</v>
      </c>
      <c r="BW162" s="46">
        <v>1</v>
      </c>
      <c r="BY162" s="46">
        <v>5</v>
      </c>
      <c r="CA162" s="46">
        <v>1</v>
      </c>
      <c r="CC162" s="46">
        <v>1</v>
      </c>
      <c r="CE162" s="46">
        <v>3</v>
      </c>
      <c r="CG162" s="46">
        <v>2</v>
      </c>
      <c r="CI162" s="47"/>
    </row>
    <row r="163" spans="2:87" s="46" customFormat="1" ht="12.75" x14ac:dyDescent="0.25">
      <c r="B163" s="46" t="s">
        <v>307</v>
      </c>
      <c r="C163" s="47" t="s">
        <v>41</v>
      </c>
      <c r="E163" s="46" t="s">
        <v>4</v>
      </c>
      <c r="G163" s="46" t="s">
        <v>4</v>
      </c>
      <c r="I163" s="46" t="s">
        <v>4</v>
      </c>
      <c r="K163" s="46" t="s">
        <v>4</v>
      </c>
      <c r="M163" s="46" t="s">
        <v>4</v>
      </c>
      <c r="O163" s="46" t="s">
        <v>4</v>
      </c>
      <c r="Q163" s="46" t="s">
        <v>4</v>
      </c>
      <c r="S163" s="46" t="s">
        <v>4</v>
      </c>
      <c r="U163" s="46" t="s">
        <v>4</v>
      </c>
      <c r="W163" s="46" t="s">
        <v>4</v>
      </c>
      <c r="Y163" s="46" t="s">
        <v>4</v>
      </c>
      <c r="AA163" s="46" t="s">
        <v>4</v>
      </c>
      <c r="AC163" s="46" t="s">
        <v>4</v>
      </c>
      <c r="AE163" s="46" t="s">
        <v>4</v>
      </c>
      <c r="AG163" s="46" t="s">
        <v>4</v>
      </c>
      <c r="AI163" s="46" t="s">
        <v>4</v>
      </c>
      <c r="AK163" s="46" t="s">
        <v>4</v>
      </c>
      <c r="AM163" s="46" t="s">
        <v>4</v>
      </c>
      <c r="AO163" s="46" t="s">
        <v>4</v>
      </c>
      <c r="AQ163" s="46" t="s">
        <v>4</v>
      </c>
      <c r="AS163" s="46" t="s">
        <v>4</v>
      </c>
      <c r="AU163" s="46" t="s">
        <v>4</v>
      </c>
      <c r="AW163" s="46" t="s">
        <v>4</v>
      </c>
      <c r="AY163" s="46" t="s">
        <v>4</v>
      </c>
      <c r="BA163" s="46" t="s">
        <v>6</v>
      </c>
      <c r="BC163" s="46" t="s">
        <v>6</v>
      </c>
      <c r="BE163" s="46" t="s">
        <v>6</v>
      </c>
      <c r="BG163" s="46" t="s">
        <v>4</v>
      </c>
      <c r="BI163" s="46" t="s">
        <v>4</v>
      </c>
      <c r="BK163" s="46" t="s">
        <v>6</v>
      </c>
      <c r="BM163" s="46" t="s">
        <v>6</v>
      </c>
      <c r="BO163" s="46">
        <v>3</v>
      </c>
      <c r="BQ163" s="46">
        <v>2</v>
      </c>
      <c r="BS163" s="46">
        <v>2</v>
      </c>
      <c r="BU163" s="46">
        <v>3</v>
      </c>
      <c r="BW163" s="46">
        <v>2</v>
      </c>
      <c r="BY163" s="46">
        <v>4</v>
      </c>
      <c r="CA163" s="46">
        <v>2</v>
      </c>
      <c r="CC163" s="46">
        <v>2</v>
      </c>
      <c r="CE163" s="46">
        <v>4</v>
      </c>
      <c r="CG163" s="46">
        <v>4</v>
      </c>
      <c r="CI163" s="47"/>
    </row>
    <row r="164" spans="2:87" s="46" customFormat="1" ht="12.75" x14ac:dyDescent="0.25">
      <c r="B164" s="46" t="s">
        <v>308</v>
      </c>
      <c r="C164" s="47" t="s">
        <v>44</v>
      </c>
      <c r="E164" s="46" t="s">
        <v>4</v>
      </c>
      <c r="G164" s="46" t="s">
        <v>4</v>
      </c>
      <c r="I164" s="46" t="s">
        <v>6</v>
      </c>
      <c r="K164" s="46" t="s">
        <v>5</v>
      </c>
      <c r="M164" s="46" t="s">
        <v>6</v>
      </c>
      <c r="O164" s="46" t="s">
        <v>6</v>
      </c>
      <c r="Q164" s="46" t="s">
        <v>5</v>
      </c>
      <c r="S164" s="46" t="s">
        <v>5</v>
      </c>
      <c r="U164" s="46" t="s">
        <v>6</v>
      </c>
      <c r="W164" s="46" t="s">
        <v>6</v>
      </c>
      <c r="Y164" s="46" t="s">
        <v>5</v>
      </c>
      <c r="AA164" s="46" t="s">
        <v>6</v>
      </c>
      <c r="AC164" s="46" t="s">
        <v>6</v>
      </c>
      <c r="AE164" s="46" t="s">
        <v>6</v>
      </c>
      <c r="AG164" s="46" t="s">
        <v>6</v>
      </c>
      <c r="AI164" s="46" t="s">
        <v>5</v>
      </c>
      <c r="AK164" s="46" t="s">
        <v>6</v>
      </c>
      <c r="AM164" s="46" t="s">
        <v>6</v>
      </c>
      <c r="AO164" s="46" t="s">
        <v>6</v>
      </c>
      <c r="AQ164" s="46" t="s">
        <v>6</v>
      </c>
      <c r="AS164" s="46" t="s">
        <v>6</v>
      </c>
      <c r="AU164" s="46" t="s">
        <v>6</v>
      </c>
      <c r="AW164" s="46" t="s">
        <v>6</v>
      </c>
      <c r="AY164" s="46" t="s">
        <v>5</v>
      </c>
      <c r="BA164" s="46" t="s">
        <v>5</v>
      </c>
      <c r="BC164" s="46" t="s">
        <v>6</v>
      </c>
      <c r="BE164" s="46" t="s">
        <v>5</v>
      </c>
      <c r="BG164" s="46" t="s">
        <v>361</v>
      </c>
      <c r="BI164" s="46" t="s">
        <v>361</v>
      </c>
      <c r="BK164" s="46" t="s">
        <v>5</v>
      </c>
      <c r="BM164" s="46" t="s">
        <v>5</v>
      </c>
      <c r="BO164" s="46">
        <v>3</v>
      </c>
      <c r="BQ164" s="46">
        <v>3</v>
      </c>
      <c r="BS164" s="46">
        <v>3</v>
      </c>
      <c r="BU164" s="46">
        <v>3</v>
      </c>
      <c r="BW164" s="46">
        <v>3</v>
      </c>
      <c r="BY164" s="46">
        <v>5</v>
      </c>
      <c r="CA164" s="46">
        <v>1</v>
      </c>
      <c r="CC164" s="46">
        <v>2</v>
      </c>
      <c r="CE164" s="46">
        <v>1</v>
      </c>
      <c r="CG164" s="46">
        <v>1</v>
      </c>
      <c r="CI164" s="47"/>
    </row>
    <row r="165" spans="2:87" s="46" customFormat="1" ht="12.75" x14ac:dyDescent="0.25">
      <c r="B165" s="46" t="s">
        <v>309</v>
      </c>
      <c r="C165" s="47" t="s">
        <v>176</v>
      </c>
      <c r="E165" s="46" t="s">
        <v>361</v>
      </c>
      <c r="G165" s="46" t="s">
        <v>361</v>
      </c>
      <c r="I165" s="46" t="s">
        <v>4</v>
      </c>
      <c r="K165" s="46" t="s">
        <v>361</v>
      </c>
      <c r="M165" s="46" t="s">
        <v>4</v>
      </c>
      <c r="O165" s="46" t="s">
        <v>361</v>
      </c>
      <c r="Q165" s="46" t="s">
        <v>361</v>
      </c>
      <c r="S165" s="46" t="s">
        <v>361</v>
      </c>
      <c r="U165" s="46" t="s">
        <v>361</v>
      </c>
      <c r="W165" s="46" t="s">
        <v>361</v>
      </c>
      <c r="Y165" s="46" t="s">
        <v>361</v>
      </c>
      <c r="AA165" s="46" t="s">
        <v>361</v>
      </c>
      <c r="AC165" s="46" t="s">
        <v>361</v>
      </c>
      <c r="AE165" s="46" t="s">
        <v>361</v>
      </c>
      <c r="AG165" s="46" t="s">
        <v>361</v>
      </c>
      <c r="AI165" s="46" t="s">
        <v>361</v>
      </c>
      <c r="AK165" s="46" t="s">
        <v>361</v>
      </c>
      <c r="AM165" s="46" t="s">
        <v>361</v>
      </c>
      <c r="AO165" s="46" t="s">
        <v>361</v>
      </c>
      <c r="AQ165" s="46" t="s">
        <v>361</v>
      </c>
      <c r="AS165" s="46" t="s">
        <v>361</v>
      </c>
      <c r="AU165" s="46" t="s">
        <v>361</v>
      </c>
      <c r="AW165" s="46" t="s">
        <v>361</v>
      </c>
      <c r="AY165" s="46" t="s">
        <v>4</v>
      </c>
      <c r="BA165" s="46" t="s">
        <v>361</v>
      </c>
      <c r="BC165" s="46" t="s">
        <v>361</v>
      </c>
      <c r="BE165" s="46" t="s">
        <v>361</v>
      </c>
      <c r="BG165" s="46" t="s">
        <v>361</v>
      </c>
      <c r="BI165" s="46" t="s">
        <v>361</v>
      </c>
      <c r="BK165" s="46" t="s">
        <v>361</v>
      </c>
      <c r="BM165" s="46" t="s">
        <v>361</v>
      </c>
      <c r="BO165" s="46">
        <v>1</v>
      </c>
      <c r="BQ165" s="46">
        <v>1</v>
      </c>
      <c r="BS165" s="46">
        <v>1</v>
      </c>
      <c r="BU165" s="46">
        <v>1</v>
      </c>
      <c r="BW165" s="46">
        <v>1</v>
      </c>
      <c r="BY165" s="46">
        <v>3</v>
      </c>
      <c r="CA165" s="46">
        <v>2</v>
      </c>
      <c r="CC165" s="46">
        <v>2</v>
      </c>
      <c r="CE165" s="46">
        <v>1</v>
      </c>
      <c r="CG165" s="46">
        <v>2</v>
      </c>
      <c r="CI165" s="47"/>
    </row>
    <row r="166" spans="2:87" s="46" customFormat="1" ht="12.75" x14ac:dyDescent="0.25">
      <c r="B166" s="46" t="s">
        <v>310</v>
      </c>
      <c r="C166" s="47" t="s">
        <v>44</v>
      </c>
      <c r="E166" s="46" t="s">
        <v>4</v>
      </c>
      <c r="G166" s="46" t="s">
        <v>4</v>
      </c>
      <c r="I166" s="46" t="s">
        <v>4</v>
      </c>
      <c r="K166" s="46" t="s">
        <v>4</v>
      </c>
      <c r="M166" s="46" t="s">
        <v>4</v>
      </c>
      <c r="O166" s="46" t="s">
        <v>4</v>
      </c>
      <c r="Q166" s="46" t="s">
        <v>4</v>
      </c>
      <c r="S166" s="46" t="s">
        <v>4</v>
      </c>
      <c r="U166" s="46" t="s">
        <v>4</v>
      </c>
      <c r="W166" s="46" t="s">
        <v>4</v>
      </c>
      <c r="Y166" s="46" t="s">
        <v>4</v>
      </c>
      <c r="AA166" s="46" t="s">
        <v>361</v>
      </c>
      <c r="AC166" s="46" t="s">
        <v>361</v>
      </c>
      <c r="AE166" s="46" t="s">
        <v>361</v>
      </c>
      <c r="AG166" s="46" t="s">
        <v>361</v>
      </c>
      <c r="AI166" s="46" t="s">
        <v>361</v>
      </c>
      <c r="AK166" s="46" t="s">
        <v>361</v>
      </c>
      <c r="AM166" s="46" t="s">
        <v>361</v>
      </c>
      <c r="AO166" s="46" t="s">
        <v>361</v>
      </c>
      <c r="AQ166" s="46" t="s">
        <v>361</v>
      </c>
      <c r="AS166" s="46" t="s">
        <v>361</v>
      </c>
      <c r="AU166" s="46" t="s">
        <v>361</v>
      </c>
      <c r="AW166" s="46" t="s">
        <v>6</v>
      </c>
      <c r="AY166" s="46" t="s">
        <v>4</v>
      </c>
      <c r="BA166" s="46" t="s">
        <v>361</v>
      </c>
      <c r="BC166" s="46" t="s">
        <v>361</v>
      </c>
      <c r="BE166" s="46" t="s">
        <v>6</v>
      </c>
      <c r="BG166" s="46" t="s">
        <v>361</v>
      </c>
      <c r="BI166" s="46" t="s">
        <v>361</v>
      </c>
      <c r="BK166" s="46" t="s">
        <v>361</v>
      </c>
      <c r="BM166" s="46" t="s">
        <v>361</v>
      </c>
      <c r="BO166" s="46">
        <v>5</v>
      </c>
      <c r="BQ166" s="46">
        <v>2</v>
      </c>
      <c r="BS166" s="46">
        <v>2</v>
      </c>
      <c r="BU166" s="46">
        <v>3</v>
      </c>
      <c r="BW166" s="46">
        <v>1</v>
      </c>
      <c r="BY166" s="46">
        <v>5</v>
      </c>
      <c r="CA166" s="46">
        <v>1</v>
      </c>
      <c r="CC166" s="46">
        <v>1</v>
      </c>
      <c r="CE166" s="46">
        <v>1</v>
      </c>
      <c r="CG166" s="46">
        <v>1</v>
      </c>
      <c r="CI166" s="47"/>
    </row>
    <row r="167" spans="2:87" s="46" customFormat="1" ht="12.75" x14ac:dyDescent="0.25">
      <c r="B167" s="46" t="s">
        <v>311</v>
      </c>
      <c r="C167" s="47" t="s">
        <v>9</v>
      </c>
      <c r="E167" s="46" t="s">
        <v>4</v>
      </c>
      <c r="G167" s="46" t="s">
        <v>4</v>
      </c>
      <c r="I167" s="46" t="s">
        <v>4</v>
      </c>
      <c r="K167" s="46" t="s">
        <v>4</v>
      </c>
      <c r="M167" s="46" t="s">
        <v>4</v>
      </c>
      <c r="O167" s="46" t="s">
        <v>4</v>
      </c>
      <c r="Q167" s="46" t="s">
        <v>4</v>
      </c>
      <c r="S167" s="46" t="s">
        <v>4</v>
      </c>
      <c r="U167" s="46" t="s">
        <v>4</v>
      </c>
      <c r="W167" s="46" t="s">
        <v>4</v>
      </c>
      <c r="Y167" s="46" t="s">
        <v>4</v>
      </c>
      <c r="AA167" s="46" t="s">
        <v>4</v>
      </c>
      <c r="AC167" s="46" t="s">
        <v>4</v>
      </c>
      <c r="AE167" s="46" t="s">
        <v>10</v>
      </c>
      <c r="AG167" s="46" t="s">
        <v>10</v>
      </c>
      <c r="AI167" s="46" t="s">
        <v>4</v>
      </c>
      <c r="AK167" s="46" t="s">
        <v>4</v>
      </c>
      <c r="AM167" s="46" t="s">
        <v>4</v>
      </c>
      <c r="AO167" s="46" t="s">
        <v>4</v>
      </c>
      <c r="AQ167" s="46" t="s">
        <v>4</v>
      </c>
      <c r="AS167" s="46" t="s">
        <v>4</v>
      </c>
      <c r="AU167" s="46" t="s">
        <v>4</v>
      </c>
      <c r="AW167" s="46" t="s">
        <v>361</v>
      </c>
      <c r="AY167" s="46" t="s">
        <v>4</v>
      </c>
      <c r="BA167" s="46" t="s">
        <v>361</v>
      </c>
      <c r="BC167" s="46" t="s">
        <v>10</v>
      </c>
      <c r="BE167" s="46" t="s">
        <v>5</v>
      </c>
      <c r="BG167" s="46" t="s">
        <v>361</v>
      </c>
      <c r="BI167" s="46" t="s">
        <v>361</v>
      </c>
      <c r="BK167" s="46" t="s">
        <v>4</v>
      </c>
      <c r="BM167" s="46" t="s">
        <v>5</v>
      </c>
      <c r="BO167" s="46">
        <v>2</v>
      </c>
      <c r="BQ167" s="46">
        <v>1</v>
      </c>
      <c r="BS167" s="46">
        <v>1</v>
      </c>
      <c r="BU167" s="46">
        <v>2</v>
      </c>
      <c r="BW167" s="46">
        <v>1</v>
      </c>
      <c r="BY167" s="46">
        <v>3</v>
      </c>
      <c r="CA167" s="46">
        <v>2</v>
      </c>
      <c r="CC167" s="46">
        <v>2</v>
      </c>
      <c r="CE167" s="46">
        <v>1</v>
      </c>
      <c r="CG167" s="46">
        <v>1</v>
      </c>
      <c r="CI167" s="47" t="s">
        <v>312</v>
      </c>
    </row>
    <row r="168" spans="2:87" s="46" customFormat="1" ht="12.75" x14ac:dyDescent="0.25">
      <c r="B168" s="46" t="s">
        <v>313</v>
      </c>
      <c r="C168" s="47" t="s">
        <v>9</v>
      </c>
      <c r="E168" s="46" t="s">
        <v>4</v>
      </c>
      <c r="G168" s="46" t="s">
        <v>4</v>
      </c>
      <c r="I168" s="46" t="s">
        <v>4</v>
      </c>
      <c r="K168" s="46" t="s">
        <v>4</v>
      </c>
      <c r="M168" s="46" t="s">
        <v>4</v>
      </c>
      <c r="O168" s="46" t="s">
        <v>4</v>
      </c>
      <c r="Q168" s="46" t="s">
        <v>4</v>
      </c>
      <c r="S168" s="46" t="s">
        <v>4</v>
      </c>
      <c r="U168" s="46" t="s">
        <v>4</v>
      </c>
      <c r="W168" s="46" t="s">
        <v>4</v>
      </c>
      <c r="Y168" s="46" t="s">
        <v>4</v>
      </c>
      <c r="AA168" s="46" t="s">
        <v>361</v>
      </c>
      <c r="AC168" s="46" t="s">
        <v>4</v>
      </c>
      <c r="AE168" s="46" t="s">
        <v>10</v>
      </c>
      <c r="AG168" s="46" t="s">
        <v>10</v>
      </c>
      <c r="AI168" s="46" t="s">
        <v>4</v>
      </c>
      <c r="AK168" s="46" t="s">
        <v>4</v>
      </c>
      <c r="AM168" s="46" t="s">
        <v>4</v>
      </c>
      <c r="AO168" s="46" t="s">
        <v>4</v>
      </c>
      <c r="AQ168" s="46" t="s">
        <v>4</v>
      </c>
      <c r="AS168" s="46" t="s">
        <v>361</v>
      </c>
      <c r="AU168" s="46" t="s">
        <v>4</v>
      </c>
      <c r="AW168" s="46" t="s">
        <v>4</v>
      </c>
      <c r="AY168" s="46" t="s">
        <v>4</v>
      </c>
      <c r="BA168" s="46" t="s">
        <v>10</v>
      </c>
      <c r="BC168" s="46" t="s">
        <v>10</v>
      </c>
      <c r="BE168" s="46" t="s">
        <v>4</v>
      </c>
      <c r="BG168" s="46" t="s">
        <v>361</v>
      </c>
      <c r="BI168" s="46" t="s">
        <v>361</v>
      </c>
      <c r="BK168" s="46" t="s">
        <v>361</v>
      </c>
      <c r="BM168" s="46" t="s">
        <v>361</v>
      </c>
      <c r="BO168" s="46">
        <v>5</v>
      </c>
      <c r="BQ168" s="46">
        <v>3</v>
      </c>
      <c r="BS168" s="46">
        <v>3</v>
      </c>
      <c r="BU168" s="46">
        <v>5</v>
      </c>
      <c r="BW168" s="46">
        <v>1</v>
      </c>
      <c r="BY168" s="46">
        <v>4</v>
      </c>
      <c r="CA168" s="46">
        <v>3</v>
      </c>
      <c r="CC168" s="46">
        <v>4</v>
      </c>
      <c r="CE168" s="46">
        <v>2</v>
      </c>
      <c r="CG168" s="46">
        <v>2</v>
      </c>
      <c r="CI168" s="47" t="s">
        <v>314</v>
      </c>
    </row>
    <row r="169" spans="2:87" s="46" customFormat="1" ht="12.75" x14ac:dyDescent="0.25">
      <c r="B169" s="46" t="s">
        <v>315</v>
      </c>
      <c r="C169" s="47" t="s">
        <v>9</v>
      </c>
      <c r="E169" s="46" t="s">
        <v>4</v>
      </c>
      <c r="G169" s="46" t="s">
        <v>4</v>
      </c>
      <c r="I169" s="46" t="s">
        <v>4</v>
      </c>
      <c r="K169" s="46" t="s">
        <v>4</v>
      </c>
      <c r="M169" s="46" t="s">
        <v>4</v>
      </c>
      <c r="O169" s="46" t="s">
        <v>4</v>
      </c>
      <c r="Q169" s="46" t="s">
        <v>4</v>
      </c>
      <c r="S169" s="46" t="s">
        <v>4</v>
      </c>
      <c r="U169" s="46" t="s">
        <v>4</v>
      </c>
      <c r="W169" s="46" t="s">
        <v>4</v>
      </c>
      <c r="Y169" s="46" t="s">
        <v>4</v>
      </c>
      <c r="AA169" s="46" t="s">
        <v>4</v>
      </c>
      <c r="AC169" s="46" t="s">
        <v>4</v>
      </c>
      <c r="AE169" s="46" t="s">
        <v>10</v>
      </c>
      <c r="AG169" s="46" t="s">
        <v>10</v>
      </c>
      <c r="AI169" s="46" t="s">
        <v>4</v>
      </c>
      <c r="AK169" s="46" t="s">
        <v>4</v>
      </c>
      <c r="AM169" s="46" t="s">
        <v>4</v>
      </c>
      <c r="AO169" s="46" t="s">
        <v>4</v>
      </c>
      <c r="AQ169" s="46" t="s">
        <v>4</v>
      </c>
      <c r="AS169" s="46" t="s">
        <v>4</v>
      </c>
      <c r="AU169" s="46" t="s">
        <v>4</v>
      </c>
      <c r="AW169" s="46" t="s">
        <v>4</v>
      </c>
      <c r="AY169" s="46" t="s">
        <v>4</v>
      </c>
      <c r="BA169" s="46" t="s">
        <v>10</v>
      </c>
      <c r="BC169" s="46" t="s">
        <v>10</v>
      </c>
      <c r="BE169" s="46" t="s">
        <v>4</v>
      </c>
      <c r="BG169" s="46" t="s">
        <v>10</v>
      </c>
      <c r="BI169" s="46" t="s">
        <v>10</v>
      </c>
      <c r="BK169" s="46" t="s">
        <v>10</v>
      </c>
      <c r="BM169" s="46" t="s">
        <v>10</v>
      </c>
      <c r="BO169" s="46">
        <v>2</v>
      </c>
      <c r="BQ169" s="46">
        <v>2</v>
      </c>
      <c r="BS169" s="46">
        <v>4</v>
      </c>
      <c r="BU169" s="46">
        <v>3</v>
      </c>
      <c r="BW169" s="46">
        <v>3</v>
      </c>
      <c r="BY169" s="46">
        <v>1</v>
      </c>
      <c r="CA169" s="46">
        <v>4</v>
      </c>
      <c r="CC169" s="46">
        <v>2</v>
      </c>
      <c r="CE169" s="46">
        <v>1</v>
      </c>
      <c r="CG169" s="46">
        <v>1</v>
      </c>
      <c r="CI169" s="47"/>
    </row>
    <row r="170" spans="2:87" s="46" customFormat="1" ht="12.75" x14ac:dyDescent="0.25">
      <c r="B170" s="46" t="s">
        <v>316</v>
      </c>
      <c r="C170" s="47" t="s">
        <v>176</v>
      </c>
      <c r="E170" s="46" t="s">
        <v>361</v>
      </c>
      <c r="G170" s="46" t="s">
        <v>4</v>
      </c>
      <c r="I170" s="46" t="s">
        <v>4</v>
      </c>
      <c r="K170" s="46" t="s">
        <v>4</v>
      </c>
      <c r="M170" s="46" t="s">
        <v>4</v>
      </c>
      <c r="O170" s="46" t="s">
        <v>4</v>
      </c>
      <c r="Q170" s="46" t="s">
        <v>4</v>
      </c>
      <c r="S170" s="46" t="s">
        <v>4</v>
      </c>
      <c r="U170" s="46" t="s">
        <v>4</v>
      </c>
      <c r="W170" s="46" t="s">
        <v>4</v>
      </c>
      <c r="Y170" s="46" t="s">
        <v>4</v>
      </c>
      <c r="AA170" s="46" t="s">
        <v>361</v>
      </c>
      <c r="AC170" s="46" t="s">
        <v>361</v>
      </c>
      <c r="AE170" s="46" t="s">
        <v>6</v>
      </c>
      <c r="AG170" s="46" t="s">
        <v>6</v>
      </c>
      <c r="AI170" s="46" t="s">
        <v>6</v>
      </c>
      <c r="AK170" s="46" t="s">
        <v>6</v>
      </c>
      <c r="AM170" s="46" t="s">
        <v>6</v>
      </c>
      <c r="AO170" s="46" t="s">
        <v>6</v>
      </c>
      <c r="AQ170" s="46" t="s">
        <v>6</v>
      </c>
      <c r="AS170" s="46" t="s">
        <v>6</v>
      </c>
      <c r="AU170" s="46" t="s">
        <v>6</v>
      </c>
      <c r="AW170" s="46" t="s">
        <v>6</v>
      </c>
      <c r="AY170" s="46" t="s">
        <v>4</v>
      </c>
      <c r="BA170" s="46" t="s">
        <v>6</v>
      </c>
      <c r="BC170" s="46" t="s">
        <v>6</v>
      </c>
      <c r="BE170" s="46" t="s">
        <v>6</v>
      </c>
      <c r="BG170" s="46" t="s">
        <v>5</v>
      </c>
      <c r="BI170" s="46" t="s">
        <v>5</v>
      </c>
      <c r="BK170" s="46" t="s">
        <v>6</v>
      </c>
      <c r="BM170" s="46" t="s">
        <v>6</v>
      </c>
      <c r="BO170" s="46">
        <v>4</v>
      </c>
      <c r="BQ170" s="46">
        <v>4</v>
      </c>
      <c r="BS170" s="46">
        <v>4</v>
      </c>
      <c r="BU170" s="46">
        <v>4</v>
      </c>
      <c r="BW170" s="46">
        <v>4</v>
      </c>
      <c r="BY170" s="46">
        <v>5</v>
      </c>
      <c r="CA170" s="46">
        <v>2</v>
      </c>
      <c r="CC170" s="46">
        <v>2</v>
      </c>
      <c r="CE170" s="46">
        <v>4</v>
      </c>
      <c r="CG170" s="46">
        <v>4</v>
      </c>
      <c r="CI170" s="47"/>
    </row>
    <row r="171" spans="2:87" s="46" customFormat="1" ht="12.75" x14ac:dyDescent="0.25">
      <c r="B171" s="46" t="s">
        <v>317</v>
      </c>
      <c r="C171" s="47" t="s">
        <v>89</v>
      </c>
      <c r="E171" s="46" t="s">
        <v>4</v>
      </c>
      <c r="G171" s="46" t="s">
        <v>4</v>
      </c>
      <c r="I171" s="46" t="s">
        <v>4</v>
      </c>
      <c r="K171" s="46" t="s">
        <v>4</v>
      </c>
      <c r="M171" s="46" t="s">
        <v>4</v>
      </c>
      <c r="O171" s="46" t="s">
        <v>361</v>
      </c>
      <c r="Q171" s="46" t="s">
        <v>361</v>
      </c>
      <c r="S171" s="46" t="s">
        <v>4</v>
      </c>
      <c r="U171" s="46" t="s">
        <v>4</v>
      </c>
      <c r="W171" s="46" t="s">
        <v>4</v>
      </c>
      <c r="Y171" s="46" t="s">
        <v>4</v>
      </c>
      <c r="AA171" s="46" t="s">
        <v>361</v>
      </c>
      <c r="AC171" s="46" t="s">
        <v>361</v>
      </c>
      <c r="AE171" s="46" t="s">
        <v>10</v>
      </c>
      <c r="AG171" s="46" t="s">
        <v>10</v>
      </c>
      <c r="AI171" s="46" t="s">
        <v>10</v>
      </c>
      <c r="AK171" s="46" t="s">
        <v>361</v>
      </c>
      <c r="AM171" s="46" t="s">
        <v>361</v>
      </c>
      <c r="AO171" s="46" t="s">
        <v>361</v>
      </c>
      <c r="AQ171" s="46" t="s">
        <v>361</v>
      </c>
      <c r="AS171" s="46" t="s">
        <v>361</v>
      </c>
      <c r="AU171" s="46" t="s">
        <v>361</v>
      </c>
      <c r="AW171" s="46" t="s">
        <v>361</v>
      </c>
      <c r="AY171" s="46" t="s">
        <v>4</v>
      </c>
      <c r="BA171" s="46" t="s">
        <v>361</v>
      </c>
      <c r="BC171" s="46" t="s">
        <v>10</v>
      </c>
      <c r="BE171" s="46" t="s">
        <v>4</v>
      </c>
      <c r="BG171" s="46" t="s">
        <v>361</v>
      </c>
      <c r="BI171" s="46" t="s">
        <v>361</v>
      </c>
      <c r="BK171" s="46" t="s">
        <v>361</v>
      </c>
      <c r="BM171" s="46" t="s">
        <v>361</v>
      </c>
      <c r="BO171" s="46">
        <v>5</v>
      </c>
      <c r="BQ171" s="46">
        <v>4</v>
      </c>
      <c r="BS171" s="46">
        <v>4</v>
      </c>
      <c r="BU171" s="46">
        <v>4</v>
      </c>
      <c r="BW171" s="46">
        <v>4</v>
      </c>
      <c r="BY171" s="46">
        <v>4</v>
      </c>
      <c r="CA171" s="46">
        <v>4</v>
      </c>
      <c r="CC171" s="46">
        <v>4</v>
      </c>
      <c r="CE171" s="46">
        <v>4</v>
      </c>
      <c r="CG171" s="46">
        <v>4</v>
      </c>
      <c r="CI171" s="47"/>
    </row>
    <row r="172" spans="2:87" s="46" customFormat="1" ht="12.75" x14ac:dyDescent="0.25">
      <c r="B172" s="46" t="s">
        <v>318</v>
      </c>
      <c r="C172" s="47" t="s">
        <v>25</v>
      </c>
      <c r="E172" s="46" t="s">
        <v>361</v>
      </c>
      <c r="G172" s="46" t="s">
        <v>361</v>
      </c>
      <c r="I172" s="46" t="s">
        <v>361</v>
      </c>
      <c r="K172" s="46" t="s">
        <v>361</v>
      </c>
      <c r="M172" s="46" t="s">
        <v>361</v>
      </c>
      <c r="O172" s="46" t="s">
        <v>361</v>
      </c>
      <c r="Q172" s="46" t="s">
        <v>361</v>
      </c>
      <c r="S172" s="46" t="s">
        <v>361</v>
      </c>
      <c r="U172" s="46" t="s">
        <v>361</v>
      </c>
      <c r="W172" s="46" t="s">
        <v>361</v>
      </c>
      <c r="Y172" s="46" t="s">
        <v>361</v>
      </c>
      <c r="AA172" s="46" t="s">
        <v>361</v>
      </c>
      <c r="AC172" s="46" t="s">
        <v>361</v>
      </c>
      <c r="AE172" s="46" t="s">
        <v>361</v>
      </c>
      <c r="AG172" s="46" t="s">
        <v>361</v>
      </c>
      <c r="AI172" s="46" t="s">
        <v>361</v>
      </c>
      <c r="AK172" s="46" t="s">
        <v>361</v>
      </c>
      <c r="AM172" s="46" t="s">
        <v>361</v>
      </c>
      <c r="AO172" s="46" t="s">
        <v>361</v>
      </c>
      <c r="AQ172" s="46" t="s">
        <v>361</v>
      </c>
      <c r="AS172" s="46" t="s">
        <v>361</v>
      </c>
      <c r="AU172" s="46" t="s">
        <v>361</v>
      </c>
      <c r="AW172" s="46" t="s">
        <v>361</v>
      </c>
      <c r="AY172" s="46" t="s">
        <v>361</v>
      </c>
      <c r="BA172" s="46" t="s">
        <v>361</v>
      </c>
      <c r="BC172" s="46" t="s">
        <v>361</v>
      </c>
      <c r="BE172" s="46" t="s">
        <v>361</v>
      </c>
      <c r="BG172" s="46" t="s">
        <v>361</v>
      </c>
      <c r="BI172" s="46" t="s">
        <v>361</v>
      </c>
      <c r="BK172" s="46" t="s">
        <v>361</v>
      </c>
      <c r="BM172" s="46" t="s">
        <v>361</v>
      </c>
      <c r="BO172" s="46">
        <v>5</v>
      </c>
      <c r="BQ172" s="46">
        <v>5</v>
      </c>
      <c r="BS172" s="46">
        <v>5</v>
      </c>
      <c r="BU172" s="46">
        <v>5</v>
      </c>
      <c r="BW172" s="46">
        <v>5</v>
      </c>
      <c r="BY172" s="46">
        <v>5</v>
      </c>
      <c r="CA172" s="46">
        <v>5</v>
      </c>
      <c r="CC172" s="46">
        <v>5</v>
      </c>
      <c r="CE172" s="46">
        <v>5</v>
      </c>
      <c r="CG172" s="46">
        <v>5</v>
      </c>
      <c r="CI172" s="47"/>
    </row>
    <row r="173" spans="2:87" s="46" customFormat="1" ht="12.75" x14ac:dyDescent="0.25">
      <c r="B173" s="46" t="s">
        <v>319</v>
      </c>
      <c r="C173" s="47" t="s">
        <v>176</v>
      </c>
      <c r="E173" s="46" t="s">
        <v>4</v>
      </c>
      <c r="G173" s="46" t="s">
        <v>4</v>
      </c>
      <c r="I173" s="46" t="s">
        <v>4</v>
      </c>
      <c r="K173" s="46" t="s">
        <v>4</v>
      </c>
      <c r="M173" s="46" t="s">
        <v>4</v>
      </c>
      <c r="O173" s="46" t="s">
        <v>4</v>
      </c>
      <c r="Q173" s="46" t="s">
        <v>4</v>
      </c>
      <c r="S173" s="46" t="s">
        <v>4</v>
      </c>
      <c r="U173" s="46" t="s">
        <v>4</v>
      </c>
      <c r="W173" s="46" t="s">
        <v>4</v>
      </c>
      <c r="Y173" s="46" t="s">
        <v>4</v>
      </c>
      <c r="AA173" s="46" t="s">
        <v>4</v>
      </c>
      <c r="AC173" s="46" t="s">
        <v>4</v>
      </c>
      <c r="AE173" s="46" t="s">
        <v>10</v>
      </c>
      <c r="AG173" s="46" t="s">
        <v>10</v>
      </c>
      <c r="AI173" s="46" t="s">
        <v>10</v>
      </c>
      <c r="AK173" s="46" t="s">
        <v>10</v>
      </c>
      <c r="AM173" s="46" t="s">
        <v>4</v>
      </c>
      <c r="AO173" s="46" t="s">
        <v>4</v>
      </c>
      <c r="AQ173" s="46" t="s">
        <v>4</v>
      </c>
      <c r="AS173" s="46" t="s">
        <v>4</v>
      </c>
      <c r="AU173" s="46" t="s">
        <v>4</v>
      </c>
      <c r="AW173" s="46" t="s">
        <v>6</v>
      </c>
      <c r="AY173" s="46" t="s">
        <v>4</v>
      </c>
      <c r="BA173" s="46" t="s">
        <v>5</v>
      </c>
      <c r="BC173" s="46" t="s">
        <v>6</v>
      </c>
      <c r="BE173" s="46" t="s">
        <v>6</v>
      </c>
      <c r="BG173" s="46" t="s">
        <v>5</v>
      </c>
      <c r="BI173" s="46" t="s">
        <v>5</v>
      </c>
      <c r="BK173" s="46" t="s">
        <v>6</v>
      </c>
      <c r="BM173" s="46" t="s">
        <v>6</v>
      </c>
      <c r="BO173" s="46">
        <v>3</v>
      </c>
      <c r="BQ173" s="46">
        <v>2</v>
      </c>
      <c r="BS173" s="46">
        <v>2</v>
      </c>
      <c r="BU173" s="46">
        <v>2</v>
      </c>
      <c r="BW173" s="46">
        <v>1</v>
      </c>
      <c r="BY173" s="46">
        <v>5</v>
      </c>
      <c r="CA173" s="46">
        <v>3</v>
      </c>
      <c r="CC173" s="46">
        <v>4</v>
      </c>
      <c r="CE173" s="46">
        <v>5</v>
      </c>
      <c r="CG173" s="46">
        <v>5</v>
      </c>
      <c r="CI173" s="47"/>
    </row>
    <row r="174" spans="2:87" x14ac:dyDescent="0.25">
      <c r="C174" s="29"/>
      <c r="E174" s="2">
        <f>SUBTOTAL(103,Table2[COLOR PRINTING])</f>
        <v>172</v>
      </c>
      <c r="G174" s="2">
        <f>SUBTOTAL(103,Table2[DOCUMENT SCANNER])</f>
        <v>172</v>
      </c>
      <c r="I174" s="2">
        <f>SUBTOTAL(103,Table2[EMAIL HELP])</f>
        <v>172</v>
      </c>
      <c r="K174" s="2">
        <f>SUBTOTAL(103,Table2[DUPLEX PRINTING])</f>
        <v>172</v>
      </c>
      <c r="M174" s="2">
        <f>SUBTOTAL(103,Table2[HEADPHONES])</f>
        <v>172</v>
      </c>
      <c r="O174" s="2">
        <f>SUBTOTAL(103,Table2[ANDROID PHONE WIFI])</f>
        <v>172</v>
      </c>
      <c r="Q174" s="2">
        <f>SUBTOTAL(103,Table2[ANDROID TABLET WIFI])</f>
        <v>172</v>
      </c>
      <c r="S174" s="2">
        <f>SUBTOTAL(103,Table2[IPAD WIFI])</f>
        <v>172</v>
      </c>
      <c r="U174" s="2">
        <f>SUBTOTAL(103,Table2[IPHONE WIFI])</f>
        <v>172</v>
      </c>
      <c r="W174" s="2">
        <f>SUBTOTAL(103,Table2[IPOD WIFI])</f>
        <v>172</v>
      </c>
      <c r="Y174" s="2">
        <f>SUBTOTAL(103,Table2[LAPTOP WIFI])</f>
        <v>172</v>
      </c>
      <c r="AA174" s="2">
        <f>SUBTOTAL(103,Table2[MS PUBLISHER BROCHURE])</f>
        <v>172</v>
      </c>
      <c r="AC174" s="2">
        <f>SUBTOTAL(103,Table2[MS WORD BROCHURE])</f>
        <v>172</v>
      </c>
      <c r="AE174" s="2">
        <f>SUBTOTAL(103,Table2[HELP PERSONAL LAPTOP RUN BETTER])</f>
        <v>172</v>
      </c>
      <c r="AG174" s="2">
        <f>SUBTOTAL(103,Table2[REMOVE VIRUS PERSONAL LAPTOP])</f>
        <v>172</v>
      </c>
      <c r="AI174" s="2">
        <f>SUBTOTAL(103,Table2[D2L HELP])</f>
        <v>172</v>
      </c>
      <c r="AK174" s="2">
        <f>SUBTOTAL(103,Table2[MS ACCESS HOMEWORK])</f>
        <v>172</v>
      </c>
      <c r="AM174" s="2">
        <f>SUBTOTAL(103,Table2[MS EXCEL CHART HELP])</f>
        <v>172</v>
      </c>
      <c r="AO174" s="2">
        <f>SUBTOTAL(103,Table2[MS EXCEL HOMEWORK HELP])</f>
        <v>172</v>
      </c>
      <c r="AQ174" s="2">
        <f>SUBTOTAL(103,Table2[MS POWERPOINT PRESENTATION HELP])</f>
        <v>172</v>
      </c>
      <c r="AS174" s="2">
        <f>SUBTOTAL(103,Table2[MS PUBLISHER HOMEWORK HELP])</f>
        <v>172</v>
      </c>
      <c r="AU174" s="2">
        <f>SUBTOTAL(103,Table2[MS WORD HOMEWORK])</f>
        <v>172</v>
      </c>
      <c r="AW174" s="2">
        <f>SUBTOTAL(103,Table2["OTHER" HOMEWORK HELP])</f>
        <v>172</v>
      </c>
      <c r="AY174" s="2">
        <f>SUBTOTAL(103,Table2[PASSWORD RESET])</f>
        <v>172</v>
      </c>
      <c r="BA174" s="2">
        <f>SUBTOTAL(103,Table2[PHOTO EDITING SOFTWARE])</f>
        <v>172</v>
      </c>
      <c r="BC174" s="2">
        <f>SUBTOTAL(103,Table2[REPAIR/UPGRADE PERSONAL LAPTOP])</f>
        <v>172</v>
      </c>
      <c r="BE174" s="2">
        <f>SUBTOTAL(103,Table2[SCAN &amp; SAVE FOR ME])</f>
        <v>172</v>
      </c>
      <c r="BG174" s="2">
        <f>SUBTOTAL(103,Table2[SCREEN READER SOFTWARE])</f>
        <v>172</v>
      </c>
      <c r="BI174" s="2">
        <f>SUBTOTAL(103,Table2[TRANSCRIPTION SOFTWARE])</f>
        <v>172</v>
      </c>
      <c r="BK174" s="2">
        <f>SUBTOTAL(103,Table2[VIDEO EDITING SOFTWARE])</f>
        <v>172</v>
      </c>
      <c r="BM174" s="2">
        <f>SUBTOTAL(103,Table2[WEB DESIGN SOFTWARE])</f>
        <v>172</v>
      </c>
    </row>
    <row r="175" spans="2:87" x14ac:dyDescent="0.25">
      <c r="C175" s="29"/>
    </row>
    <row r="176" spans="2:87" x14ac:dyDescent="0.25">
      <c r="C176" s="29"/>
    </row>
    <row r="178" spans="1:87" s="66" customFormat="1" ht="54.75" thickBot="1" x14ac:dyDescent="0.3">
      <c r="A178" s="121" t="s">
        <v>321</v>
      </c>
      <c r="B178" s="121"/>
      <c r="C178" s="64">
        <f>SUM(C179:C188)</f>
        <v>172</v>
      </c>
      <c r="D178" s="123" t="s">
        <v>322</v>
      </c>
      <c r="E178" s="123"/>
      <c r="F178" s="123" t="s">
        <v>323</v>
      </c>
      <c r="G178" s="123"/>
      <c r="H178" s="123" t="s">
        <v>324</v>
      </c>
      <c r="I178" s="123"/>
      <c r="J178" s="123" t="s">
        <v>325</v>
      </c>
      <c r="K178" s="123"/>
      <c r="L178" s="123" t="s">
        <v>326</v>
      </c>
      <c r="M178" s="123"/>
      <c r="N178" s="123" t="s">
        <v>327</v>
      </c>
      <c r="O178" s="123"/>
      <c r="P178" s="123" t="s">
        <v>328</v>
      </c>
      <c r="Q178" s="123"/>
      <c r="R178" s="123" t="s">
        <v>329</v>
      </c>
      <c r="S178" s="123"/>
      <c r="T178" s="123" t="s">
        <v>330</v>
      </c>
      <c r="U178" s="123"/>
      <c r="V178" s="123" t="s">
        <v>331</v>
      </c>
      <c r="W178" s="123"/>
      <c r="X178" s="123" t="s">
        <v>332</v>
      </c>
      <c r="Y178" s="123"/>
      <c r="Z178" s="123" t="s">
        <v>333</v>
      </c>
      <c r="AA178" s="123"/>
      <c r="AB178" s="121" t="s">
        <v>334</v>
      </c>
      <c r="AC178" s="121"/>
      <c r="AD178" s="123" t="s">
        <v>335</v>
      </c>
      <c r="AE178" s="123"/>
      <c r="AF178" s="123" t="s">
        <v>336</v>
      </c>
      <c r="AG178" s="123"/>
      <c r="AH178" s="123" t="s">
        <v>337</v>
      </c>
      <c r="AI178" s="123"/>
      <c r="AJ178" s="123" t="s">
        <v>338</v>
      </c>
      <c r="AK178" s="123"/>
      <c r="AL178" s="123" t="s">
        <v>339</v>
      </c>
      <c r="AM178" s="123"/>
      <c r="AN178" s="65"/>
      <c r="AO178" s="65" t="s">
        <v>340</v>
      </c>
      <c r="AP178" s="65"/>
      <c r="AQ178" s="65" t="s">
        <v>341</v>
      </c>
      <c r="AR178" s="123" t="s">
        <v>342</v>
      </c>
      <c r="AS178" s="123"/>
      <c r="AT178" s="123" t="s">
        <v>343</v>
      </c>
      <c r="AU178" s="123"/>
      <c r="AV178" s="123" t="s">
        <v>344</v>
      </c>
      <c r="AW178" s="123"/>
      <c r="AX178" s="123" t="s">
        <v>345</v>
      </c>
      <c r="AY178" s="123"/>
      <c r="AZ178" s="123" t="s">
        <v>346</v>
      </c>
      <c r="BA178" s="123"/>
      <c r="BB178" s="123" t="s">
        <v>347</v>
      </c>
      <c r="BC178" s="123"/>
      <c r="BD178" s="123" t="s">
        <v>348</v>
      </c>
      <c r="BE178" s="123"/>
      <c r="BF178" s="123" t="s">
        <v>349</v>
      </c>
      <c r="BG178" s="123"/>
      <c r="BH178" s="123" t="s">
        <v>350</v>
      </c>
      <c r="BI178" s="123"/>
      <c r="BJ178" s="123" t="s">
        <v>351</v>
      </c>
      <c r="BK178" s="123"/>
      <c r="BL178" s="123" t="s">
        <v>352</v>
      </c>
      <c r="BM178" s="123"/>
      <c r="BN178" s="122" t="s">
        <v>353</v>
      </c>
      <c r="BO178" s="122"/>
      <c r="BP178" s="122" t="s">
        <v>354</v>
      </c>
      <c r="BQ178" s="122"/>
      <c r="BR178" s="122" t="s">
        <v>355</v>
      </c>
      <c r="BS178" s="122"/>
      <c r="BT178" s="122" t="s">
        <v>356</v>
      </c>
      <c r="BU178" s="122"/>
      <c r="BV178" s="122" t="s">
        <v>357</v>
      </c>
      <c r="BW178" s="122"/>
      <c r="BX178" s="122" t="s">
        <v>358</v>
      </c>
      <c r="BY178" s="122"/>
      <c r="BZ178" s="122" t="s">
        <v>400</v>
      </c>
      <c r="CA178" s="122"/>
      <c r="CB178" s="122" t="s">
        <v>359</v>
      </c>
      <c r="CC178" s="122"/>
      <c r="CD178" s="122" t="s">
        <v>351</v>
      </c>
      <c r="CE178" s="122"/>
      <c r="CF178" s="122" t="s">
        <v>352</v>
      </c>
      <c r="CG178" s="122"/>
      <c r="CI178" s="67"/>
    </row>
    <row r="179" spans="1:87" s="74" customFormat="1" ht="13.5" x14ac:dyDescent="0.25">
      <c r="A179" s="68"/>
      <c r="B179" s="69" t="s">
        <v>3</v>
      </c>
      <c r="C179" s="70">
        <f>COUNTIF($C$1:$C$173,B179)</f>
        <v>25</v>
      </c>
      <c r="D179" s="71" t="s">
        <v>4</v>
      </c>
      <c r="E179" s="72">
        <f>COUNTIF($E$1:$E$173,D179)</f>
        <v>104</v>
      </c>
      <c r="F179" s="71" t="s">
        <v>4</v>
      </c>
      <c r="G179" s="73">
        <f>COUNTIF(G1:G173,F179)</f>
        <v>101</v>
      </c>
      <c r="H179" s="71" t="s">
        <v>4</v>
      </c>
      <c r="I179" s="73">
        <f>COUNTIF(I1:I173,H179)</f>
        <v>96</v>
      </c>
      <c r="J179" s="71" t="s">
        <v>4</v>
      </c>
      <c r="K179" s="73">
        <f>COUNTIF(K1:K173,J179)</f>
        <v>81</v>
      </c>
      <c r="L179" s="71" t="s">
        <v>4</v>
      </c>
      <c r="M179" s="73">
        <f>COUNTIF(M1:M173,L179)</f>
        <v>78</v>
      </c>
      <c r="N179" s="71" t="s">
        <v>4</v>
      </c>
      <c r="O179" s="73">
        <f>COUNTIF(O1:O173,N179)</f>
        <v>70</v>
      </c>
      <c r="P179" s="71" t="s">
        <v>4</v>
      </c>
      <c r="Q179" s="73">
        <f>COUNTIF(Q1:Q173,P179)</f>
        <v>62</v>
      </c>
      <c r="R179" s="71" t="s">
        <v>4</v>
      </c>
      <c r="S179" s="73">
        <f>COUNTIF(S1:S173,R179)</f>
        <v>75</v>
      </c>
      <c r="T179" s="71" t="s">
        <v>4</v>
      </c>
      <c r="U179" s="73">
        <f>COUNTIF(U1:U173,T179)</f>
        <v>79</v>
      </c>
      <c r="V179" s="71" t="s">
        <v>4</v>
      </c>
      <c r="W179" s="73">
        <f>COUNTIF(W1:W173,V179)</f>
        <v>81</v>
      </c>
      <c r="X179" s="71" t="s">
        <v>4</v>
      </c>
      <c r="Y179" s="73">
        <f>COUNTIF(Y1:Y173,X179)</f>
        <v>119</v>
      </c>
      <c r="Z179" s="71" t="s">
        <v>4</v>
      </c>
      <c r="AA179" s="73">
        <f>COUNTIF(AA1:AA173,Z179)</f>
        <v>28</v>
      </c>
      <c r="AB179" s="71" t="s">
        <v>4</v>
      </c>
      <c r="AC179" s="73">
        <f>COUNTIF(AC1:AC173,AB179)</f>
        <v>42</v>
      </c>
      <c r="AD179" s="71" t="s">
        <v>4</v>
      </c>
      <c r="AE179" s="73">
        <f>COUNTIF(AE1:AE173,AD179)</f>
        <v>23</v>
      </c>
      <c r="AF179" s="71" t="s">
        <v>4</v>
      </c>
      <c r="AG179" s="73">
        <f>COUNTIF(AG1:AG173,AF179)</f>
        <v>15</v>
      </c>
      <c r="AH179" s="71" t="s">
        <v>4</v>
      </c>
      <c r="AI179" s="73">
        <f>COUNTIF(AI1:AI173,AH179)</f>
        <v>95</v>
      </c>
      <c r="AJ179" s="71" t="s">
        <v>4</v>
      </c>
      <c r="AK179" s="73">
        <f>COUNTIF(AK1:AK173,AJ179)</f>
        <v>26</v>
      </c>
      <c r="AL179" s="71" t="s">
        <v>4</v>
      </c>
      <c r="AM179" s="73">
        <f>COUNTIF(AM1:AM173,AL179)</f>
        <v>30</v>
      </c>
      <c r="AN179" s="71" t="s">
        <v>4</v>
      </c>
      <c r="AO179" s="73">
        <f>COUNTIF(AO1:AO173,AN179)</f>
        <v>27</v>
      </c>
      <c r="AP179" s="71" t="s">
        <v>4</v>
      </c>
      <c r="AQ179" s="73">
        <f>COUNTIF(AQ1:AQ173,AP179)</f>
        <v>42</v>
      </c>
      <c r="AR179" s="71" t="s">
        <v>4</v>
      </c>
      <c r="AS179" s="73">
        <f>COUNTIF(AS1:AS173,AR179)</f>
        <v>25</v>
      </c>
      <c r="AT179" s="71" t="s">
        <v>4</v>
      </c>
      <c r="AU179" s="73">
        <f>COUNTIF(AU1:AU173,AT179)</f>
        <v>40</v>
      </c>
      <c r="AV179" s="71" t="s">
        <v>4</v>
      </c>
      <c r="AW179" s="73">
        <f>COUNTIF(AW1:AW173,AV179)</f>
        <v>45</v>
      </c>
      <c r="AX179" s="71" t="s">
        <v>4</v>
      </c>
      <c r="AY179" s="73">
        <f>COUNTIF(AY1:AY173,AX179)</f>
        <v>87</v>
      </c>
      <c r="AZ179" s="71" t="s">
        <v>4</v>
      </c>
      <c r="BA179" s="73">
        <f>COUNTIF(BA1:BA173,AZ179)</f>
        <v>12</v>
      </c>
      <c r="BB179" s="71" t="s">
        <v>4</v>
      </c>
      <c r="BC179" s="73">
        <f>COUNTIF(BC1:BC173,BB179)</f>
        <v>9</v>
      </c>
      <c r="BD179" s="71" t="s">
        <v>4</v>
      </c>
      <c r="BE179" s="73">
        <f>COUNTIF(BE1:BE173,BD179)</f>
        <v>29</v>
      </c>
      <c r="BF179" s="71" t="s">
        <v>4</v>
      </c>
      <c r="BG179" s="73">
        <f>COUNTIF(BG1:BG173,BF179)</f>
        <v>21</v>
      </c>
      <c r="BH179" s="71" t="s">
        <v>4</v>
      </c>
      <c r="BI179" s="73">
        <f>COUNTIF(BI1:BI173,BH179)</f>
        <v>13</v>
      </c>
      <c r="BJ179" s="71" t="s">
        <v>4</v>
      </c>
      <c r="BK179" s="73">
        <f>COUNTIF(BK1:BK173,BJ179)</f>
        <v>14</v>
      </c>
      <c r="BL179" s="71" t="s">
        <v>4</v>
      </c>
      <c r="BM179" s="73">
        <f>COUNTIF(BM1:BM173,BL179)</f>
        <v>12</v>
      </c>
      <c r="BN179" s="119" t="s">
        <v>408</v>
      </c>
      <c r="BO179" s="119"/>
      <c r="BP179" s="119" t="s">
        <v>408</v>
      </c>
      <c r="BQ179" s="119"/>
      <c r="BR179" s="119" t="s">
        <v>408</v>
      </c>
      <c r="BS179" s="119"/>
      <c r="BT179" s="119" t="s">
        <v>408</v>
      </c>
      <c r="BU179" s="119"/>
      <c r="BV179" s="119" t="s">
        <v>408</v>
      </c>
      <c r="BW179" s="119"/>
      <c r="BX179" s="119" t="s">
        <v>408</v>
      </c>
      <c r="BY179" s="119"/>
      <c r="BZ179" s="119" t="s">
        <v>408</v>
      </c>
      <c r="CA179" s="119"/>
      <c r="CB179" s="119" t="s">
        <v>408</v>
      </c>
      <c r="CC179" s="119"/>
      <c r="CD179" s="119" t="s">
        <v>408</v>
      </c>
      <c r="CE179" s="119"/>
      <c r="CF179" s="119" t="s">
        <v>408</v>
      </c>
      <c r="CG179" s="119"/>
    </row>
    <row r="180" spans="1:87" s="74" customFormat="1" ht="13.5" x14ac:dyDescent="0.25">
      <c r="A180" s="75"/>
      <c r="B180" s="76" t="s">
        <v>32</v>
      </c>
      <c r="C180" s="77">
        <f t="shared" ref="C180:C188" si="0">COUNTIF($C$1:$C$173,B180)</f>
        <v>23</v>
      </c>
      <c r="D180" s="78" t="s">
        <v>10</v>
      </c>
      <c r="E180" s="79">
        <f>COUNTIF($E$1:$E$173,D180)</f>
        <v>4</v>
      </c>
      <c r="F180" s="78" t="s">
        <v>10</v>
      </c>
      <c r="G180" s="80">
        <f>COUNTIF(G1:G173,F180)</f>
        <v>3</v>
      </c>
      <c r="H180" s="78" t="s">
        <v>10</v>
      </c>
      <c r="I180" s="80">
        <f>COUNTIF(I1:I173,H180)</f>
        <v>2</v>
      </c>
      <c r="J180" s="78" t="s">
        <v>10</v>
      </c>
      <c r="K180" s="80">
        <f>COUNTIF(K1:K173,J180)</f>
        <v>1</v>
      </c>
      <c r="L180" s="78" t="s">
        <v>10</v>
      </c>
      <c r="M180" s="80">
        <f>COUNTIF(M1:M173,L180)</f>
        <v>4</v>
      </c>
      <c r="N180" s="78" t="s">
        <v>10</v>
      </c>
      <c r="O180" s="80">
        <f>COUNTIF(O1:O173,N180)</f>
        <v>2</v>
      </c>
      <c r="P180" s="78" t="s">
        <v>10</v>
      </c>
      <c r="Q180" s="80">
        <f>COUNTIF(Q1:Q173,P180)</f>
        <v>1</v>
      </c>
      <c r="R180" s="78" t="s">
        <v>10</v>
      </c>
      <c r="S180" s="80">
        <f>COUNTIF(S1:S173,R180)</f>
        <v>1</v>
      </c>
      <c r="T180" s="78" t="s">
        <v>10</v>
      </c>
      <c r="U180" s="80">
        <f>COUNTIF(U1:U173,T180)</f>
        <v>2</v>
      </c>
      <c r="V180" s="78" t="s">
        <v>10</v>
      </c>
      <c r="W180" s="80">
        <f>COUNTIF(W1:W173,V180)</f>
        <v>2</v>
      </c>
      <c r="X180" s="78" t="s">
        <v>10</v>
      </c>
      <c r="Y180" s="80">
        <f>COUNTIF(Y1:Y173,X180)</f>
        <v>2</v>
      </c>
      <c r="Z180" s="78" t="s">
        <v>10</v>
      </c>
      <c r="AA180" s="80">
        <f>COUNTIF(AA1:AA173,Z180)</f>
        <v>6</v>
      </c>
      <c r="AB180" s="78" t="s">
        <v>10</v>
      </c>
      <c r="AC180" s="80">
        <f>COUNTIF(AC1:AC173,AB180)</f>
        <v>6</v>
      </c>
      <c r="AD180" s="78" t="s">
        <v>10</v>
      </c>
      <c r="AE180" s="80">
        <f>COUNTIF(AE1:AE173,AD180)</f>
        <v>18</v>
      </c>
      <c r="AF180" s="78" t="s">
        <v>10</v>
      </c>
      <c r="AG180" s="80">
        <f>COUNTIF(AG1:AG173,AF180)</f>
        <v>21</v>
      </c>
      <c r="AH180" s="78" t="s">
        <v>10</v>
      </c>
      <c r="AI180" s="80">
        <f>COUNTIF(AI1:AI173,AH180)</f>
        <v>5</v>
      </c>
      <c r="AJ180" s="78" t="s">
        <v>10</v>
      </c>
      <c r="AK180" s="80">
        <f>COUNTIF(AK1:AK173,AJ180)</f>
        <v>5</v>
      </c>
      <c r="AL180" s="78" t="s">
        <v>10</v>
      </c>
      <c r="AM180" s="80">
        <f>COUNTIF(AM1:AM173,AL180)</f>
        <v>3</v>
      </c>
      <c r="AN180" s="78" t="s">
        <v>10</v>
      </c>
      <c r="AO180" s="80">
        <f>COUNTIF(AO1:AO173,AN180)</f>
        <v>3</v>
      </c>
      <c r="AP180" s="78" t="s">
        <v>10</v>
      </c>
      <c r="AQ180" s="80">
        <f>COUNTIF(AQ1:AQ173,AP180)</f>
        <v>4</v>
      </c>
      <c r="AR180" s="78" t="s">
        <v>10</v>
      </c>
      <c r="AS180" s="80">
        <f>COUNTIF(AS1:AS173,AR180)</f>
        <v>3</v>
      </c>
      <c r="AT180" s="78" t="s">
        <v>10</v>
      </c>
      <c r="AU180" s="80">
        <f>COUNTIF(AU1:AU173,AT180)</f>
        <v>2</v>
      </c>
      <c r="AV180" s="78" t="s">
        <v>10</v>
      </c>
      <c r="AW180" s="80">
        <f>COUNTIF(AW1:AW173,AV180)</f>
        <v>6</v>
      </c>
      <c r="AX180" s="78" t="s">
        <v>10</v>
      </c>
      <c r="AY180" s="80">
        <f>COUNTIF(AY1:AY173,AX180)</f>
        <v>7</v>
      </c>
      <c r="AZ180" s="78" t="s">
        <v>10</v>
      </c>
      <c r="BA180" s="80">
        <f>COUNTIF(BA1:BA173,AZ180)</f>
        <v>12</v>
      </c>
      <c r="BB180" s="78" t="s">
        <v>10</v>
      </c>
      <c r="BC180" s="80">
        <f>COUNTIF(BC1:BC173,BB180)</f>
        <v>18</v>
      </c>
      <c r="BD180" s="78" t="s">
        <v>10</v>
      </c>
      <c r="BE180" s="80">
        <f>COUNTIF(BE1:BE173,BD180)</f>
        <v>9</v>
      </c>
      <c r="BF180" s="78" t="s">
        <v>10</v>
      </c>
      <c r="BG180" s="80">
        <f>COUNTIF(BG1:BG173,BF180)</f>
        <v>9</v>
      </c>
      <c r="BH180" s="78" t="s">
        <v>10</v>
      </c>
      <c r="BI180" s="80">
        <f>COUNTIF(BI1:BI173,BH180)</f>
        <v>8</v>
      </c>
      <c r="BJ180" s="78" t="s">
        <v>10</v>
      </c>
      <c r="BK180" s="80">
        <f>COUNTIF(BK1:BK173,BJ180)</f>
        <v>12</v>
      </c>
      <c r="BL180" s="78" t="s">
        <v>10</v>
      </c>
      <c r="BM180" s="80">
        <f>COUNTIF(BM1:BM173,BL180)</f>
        <v>9</v>
      </c>
      <c r="BN180" s="74">
        <v>1</v>
      </c>
      <c r="BO180" s="74">
        <f>COUNTIF(BO2:BO173,BN180)</f>
        <v>29</v>
      </c>
      <c r="BP180" s="74">
        <v>1</v>
      </c>
      <c r="BQ180" s="74">
        <f>COUNTIF(BQ2:BQ173,BP180)</f>
        <v>47</v>
      </c>
      <c r="BR180" s="74">
        <v>1</v>
      </c>
      <c r="BS180" s="74">
        <f>COUNTIF(BS2:BS173,BR180)</f>
        <v>47</v>
      </c>
      <c r="BT180" s="74">
        <v>1</v>
      </c>
      <c r="BU180" s="74">
        <f>COUNTIF(BU2:BU173,BT180)</f>
        <v>30</v>
      </c>
      <c r="BV180" s="74">
        <v>1</v>
      </c>
      <c r="BW180" s="74">
        <f>COUNTIF(BW2:BW173,BV180)</f>
        <v>66</v>
      </c>
      <c r="BX180" s="74">
        <v>1</v>
      </c>
      <c r="BY180" s="74">
        <f>COUNTIF(BY2:BY173,BX180)</f>
        <v>56</v>
      </c>
      <c r="BZ180" s="74">
        <v>1</v>
      </c>
      <c r="CA180" s="74">
        <f>COUNTIF(CA2:CA173,BZ180)</f>
        <v>36</v>
      </c>
      <c r="CB180" s="74">
        <v>1</v>
      </c>
      <c r="CC180" s="74">
        <f>COUNTIF(CC2:CC173,CB180)</f>
        <v>28</v>
      </c>
      <c r="CD180" s="74">
        <v>1</v>
      </c>
      <c r="CE180" s="74">
        <f>COUNTIF(CE2:CE173,CD180)</f>
        <v>36</v>
      </c>
      <c r="CF180" s="74">
        <v>1</v>
      </c>
      <c r="CG180" s="74">
        <f>COUNTIF(CG2:CG173,CF180)</f>
        <v>35</v>
      </c>
    </row>
    <row r="181" spans="1:87" s="74" customFormat="1" ht="13.5" x14ac:dyDescent="0.25">
      <c r="A181" s="75"/>
      <c r="B181" s="76" t="s">
        <v>41</v>
      </c>
      <c r="C181" s="77">
        <f t="shared" si="0"/>
        <v>29</v>
      </c>
      <c r="D181" s="78" t="s">
        <v>5</v>
      </c>
      <c r="E181" s="79">
        <f>COUNTIF($E$1:$E$173,D181)</f>
        <v>14</v>
      </c>
      <c r="F181" s="78" t="s">
        <v>5</v>
      </c>
      <c r="G181" s="80">
        <f>COUNTIF(G1:G173,F181)</f>
        <v>5</v>
      </c>
      <c r="H181" s="78" t="s">
        <v>5</v>
      </c>
      <c r="I181" s="80">
        <f>COUNTIF(I1:I173,H181)</f>
        <v>4</v>
      </c>
      <c r="J181" s="78" t="s">
        <v>5</v>
      </c>
      <c r="K181" s="80">
        <f>COUNTIF(K1:K173,J181)</f>
        <v>14</v>
      </c>
      <c r="L181" s="78" t="s">
        <v>5</v>
      </c>
      <c r="M181" s="80">
        <f>COUNTIF(M1:M173,L181)</f>
        <v>4</v>
      </c>
      <c r="N181" s="78" t="s">
        <v>5</v>
      </c>
      <c r="O181" s="80">
        <f>COUNTIF(O1:O173,N181)</f>
        <v>8</v>
      </c>
      <c r="P181" s="78" t="s">
        <v>5</v>
      </c>
      <c r="Q181" s="80">
        <f>COUNTIF(Q1:Q173,P181)</f>
        <v>12</v>
      </c>
      <c r="R181" s="78" t="s">
        <v>5</v>
      </c>
      <c r="S181" s="80">
        <f>COUNTIF(S1:S173,R181)</f>
        <v>11</v>
      </c>
      <c r="T181" s="78" t="s">
        <v>5</v>
      </c>
      <c r="U181" s="80">
        <f>COUNTIF(U1:U173,T181)</f>
        <v>9</v>
      </c>
      <c r="V181" s="78" t="s">
        <v>5</v>
      </c>
      <c r="W181" s="80">
        <f>COUNTIF(W1:W173,V181)</f>
        <v>9</v>
      </c>
      <c r="X181" s="78" t="s">
        <v>5</v>
      </c>
      <c r="Y181" s="80">
        <f>COUNTIF(Y1:Y173,X181)</f>
        <v>11</v>
      </c>
      <c r="Z181" s="78" t="s">
        <v>5</v>
      </c>
      <c r="AA181" s="80">
        <f>COUNTIF(AA1:AA173,Z181)</f>
        <v>10</v>
      </c>
      <c r="AB181" s="78" t="s">
        <v>5</v>
      </c>
      <c r="AC181" s="80">
        <f>COUNTIF(AC1:AC173,AB181)</f>
        <v>10</v>
      </c>
      <c r="AD181" s="78" t="s">
        <v>5</v>
      </c>
      <c r="AE181" s="80">
        <f>COUNTIF(AE1:AE173,AD181)</f>
        <v>21</v>
      </c>
      <c r="AF181" s="78" t="s">
        <v>5</v>
      </c>
      <c r="AG181" s="80">
        <f>COUNTIF(AG1:AG173,AF181)</f>
        <v>27</v>
      </c>
      <c r="AH181" s="78" t="s">
        <v>5</v>
      </c>
      <c r="AI181" s="80">
        <f>COUNTIF(AI1:AI173,AH181)</f>
        <v>12</v>
      </c>
      <c r="AJ181" s="78" t="s">
        <v>5</v>
      </c>
      <c r="AK181" s="80">
        <f>COUNTIF(AK1:AK173,AJ181)</f>
        <v>15</v>
      </c>
      <c r="AL181" s="78" t="s">
        <v>5</v>
      </c>
      <c r="AM181" s="80">
        <f>COUNTIF(AM1:AM173,AL181)</f>
        <v>17</v>
      </c>
      <c r="AN181" s="78" t="s">
        <v>5</v>
      </c>
      <c r="AO181" s="80">
        <f>COUNTIF(AO1:AO173,AN181)</f>
        <v>18</v>
      </c>
      <c r="AP181" s="78" t="s">
        <v>5</v>
      </c>
      <c r="AQ181" s="80">
        <f>COUNTIF(AQ1:AQ173,AP181)</f>
        <v>15</v>
      </c>
      <c r="AR181" s="78" t="s">
        <v>5</v>
      </c>
      <c r="AS181" s="80">
        <f>COUNTIF(AS1:AS173,AR181)</f>
        <v>15</v>
      </c>
      <c r="AT181" s="78" t="s">
        <v>5</v>
      </c>
      <c r="AU181" s="80">
        <f>COUNTIF(AU1:AU173,AT181)</f>
        <v>15</v>
      </c>
      <c r="AV181" s="78" t="s">
        <v>5</v>
      </c>
      <c r="AW181" s="80">
        <f>COUNTIF(AW1:AW173,AV181)</f>
        <v>13</v>
      </c>
      <c r="AX181" s="78" t="s">
        <v>5</v>
      </c>
      <c r="AY181" s="80">
        <f>COUNTIF(AY1:AY173,AX181)</f>
        <v>12</v>
      </c>
      <c r="AZ181" s="78" t="s">
        <v>5</v>
      </c>
      <c r="BA181" s="80">
        <f>COUNTIF(BA1:BA173,AZ181)</f>
        <v>32</v>
      </c>
      <c r="BB181" s="78" t="s">
        <v>5</v>
      </c>
      <c r="BC181" s="80">
        <f>COUNTIF(BC1:BC173,BB181)</f>
        <v>31</v>
      </c>
      <c r="BD181" s="78" t="s">
        <v>5</v>
      </c>
      <c r="BE181" s="80">
        <f>COUNTIF(BE1:BE173,BD181)</f>
        <v>20</v>
      </c>
      <c r="BF181" s="78" t="s">
        <v>5</v>
      </c>
      <c r="BG181" s="80">
        <f>COUNTIF(BG1:BG173,BF181)</f>
        <v>21</v>
      </c>
      <c r="BH181" s="78" t="s">
        <v>5</v>
      </c>
      <c r="BI181" s="80">
        <f>COUNTIF(BI1:BI173,BH181)</f>
        <v>21</v>
      </c>
      <c r="BJ181" s="78" t="s">
        <v>5</v>
      </c>
      <c r="BK181" s="80">
        <f>COUNTIF(BK1:BK173,BJ181)</f>
        <v>33</v>
      </c>
      <c r="BL181" s="78" t="s">
        <v>5</v>
      </c>
      <c r="BM181" s="80">
        <f>COUNTIF(BM1:BM173,BL181)</f>
        <v>31</v>
      </c>
      <c r="BN181" s="74">
        <v>2</v>
      </c>
      <c r="BO181" s="74">
        <f>COUNTIF(BO2:BO173,BN181)</f>
        <v>26</v>
      </c>
      <c r="BP181" s="74">
        <v>2</v>
      </c>
      <c r="BQ181" s="74">
        <f>COUNTIF(BQ2:BQ173,BP181)</f>
        <v>40</v>
      </c>
      <c r="BR181" s="74">
        <v>2</v>
      </c>
      <c r="BS181" s="74">
        <f>COUNTIF(BS2:BS173,BR181)</f>
        <v>45</v>
      </c>
      <c r="BT181" s="74">
        <v>2</v>
      </c>
      <c r="BU181" s="74">
        <f>COUNTIF(BU2:BU173,BT181)</f>
        <v>30</v>
      </c>
      <c r="BV181" s="74">
        <v>2</v>
      </c>
      <c r="BW181" s="74">
        <f>COUNTIF(BW2:BW173,BV181)</f>
        <v>27</v>
      </c>
      <c r="BX181" s="74">
        <v>2</v>
      </c>
      <c r="BY181" s="74">
        <f>COUNTIF(BY2:BY173,BX181)</f>
        <v>30</v>
      </c>
      <c r="BZ181" s="74">
        <v>2</v>
      </c>
      <c r="CA181" s="74">
        <f>COUNTIF(CA2:CA173,BZ181)</f>
        <v>30</v>
      </c>
      <c r="CB181" s="74">
        <v>2</v>
      </c>
      <c r="CC181" s="74">
        <f>COUNTIF(CC2:CC173,CB181)</f>
        <v>28</v>
      </c>
      <c r="CD181" s="74">
        <v>2</v>
      </c>
      <c r="CE181" s="74">
        <f>COUNTIF(CE2:CE173,CD181)</f>
        <v>27</v>
      </c>
      <c r="CF181" s="74">
        <v>2</v>
      </c>
      <c r="CG181" s="74">
        <f>COUNTIF(CG2:CG173,CF181)</f>
        <v>24</v>
      </c>
    </row>
    <row r="182" spans="1:87" s="74" customFormat="1" ht="13.5" x14ac:dyDescent="0.25">
      <c r="A182" s="75"/>
      <c r="B182" s="76" t="s">
        <v>9</v>
      </c>
      <c r="C182" s="77">
        <f t="shared" si="0"/>
        <v>45</v>
      </c>
      <c r="D182" s="78" t="s">
        <v>6</v>
      </c>
      <c r="E182" s="79">
        <f>COUNTIF($E$1:$E$173,D182)</f>
        <v>8</v>
      </c>
      <c r="F182" s="78" t="s">
        <v>6</v>
      </c>
      <c r="G182" s="80">
        <f>COUNTIF(G1:G173,F182)</f>
        <v>9</v>
      </c>
      <c r="H182" s="78" t="s">
        <v>6</v>
      </c>
      <c r="I182" s="80">
        <f>COUNTIF(I1:I173,H182)</f>
        <v>22</v>
      </c>
      <c r="J182" s="78" t="s">
        <v>6</v>
      </c>
      <c r="K182" s="80">
        <f>COUNTIF(K1:K173,J182)</f>
        <v>8</v>
      </c>
      <c r="L182" s="78" t="s">
        <v>6</v>
      </c>
      <c r="M182" s="80">
        <f>COUNTIF(M1:M173,L182)</f>
        <v>21</v>
      </c>
      <c r="N182" s="78" t="s">
        <v>6</v>
      </c>
      <c r="O182" s="80">
        <f>COUNTIF(O1:O173,N182)</f>
        <v>27</v>
      </c>
      <c r="P182" s="78" t="s">
        <v>6</v>
      </c>
      <c r="Q182" s="80">
        <f>COUNTIF(Q1:Q173,P182)</f>
        <v>26</v>
      </c>
      <c r="R182" s="78" t="s">
        <v>6</v>
      </c>
      <c r="S182" s="80">
        <f>COUNTIF(S1:S173,R182)</f>
        <v>26</v>
      </c>
      <c r="T182" s="78" t="s">
        <v>6</v>
      </c>
      <c r="U182" s="80">
        <f>COUNTIF(U1:U173,T182)</f>
        <v>27</v>
      </c>
      <c r="V182" s="78" t="s">
        <v>6</v>
      </c>
      <c r="W182" s="80">
        <f>COUNTIF(W1:W173,V182)</f>
        <v>25</v>
      </c>
      <c r="X182" s="78" t="s">
        <v>6</v>
      </c>
      <c r="Y182" s="80">
        <f>COUNTIF(Y1:Y173,X182)</f>
        <v>12</v>
      </c>
      <c r="Z182" s="78" t="s">
        <v>6</v>
      </c>
      <c r="AA182" s="80">
        <f>COUNTIF(AA1:AA173,Z182)</f>
        <v>24</v>
      </c>
      <c r="AB182" s="78" t="s">
        <v>6</v>
      </c>
      <c r="AC182" s="80">
        <f>COUNTIF(AC1:AC173,AB182)</f>
        <v>20</v>
      </c>
      <c r="AD182" s="78" t="s">
        <v>6</v>
      </c>
      <c r="AE182" s="80">
        <f>COUNTIF(AE1:AE173,AD182)</f>
        <v>25</v>
      </c>
      <c r="AF182" s="78" t="s">
        <v>6</v>
      </c>
      <c r="AG182" s="80">
        <f>COUNTIF(AG1:AG173,AF182)</f>
        <v>23</v>
      </c>
      <c r="AH182" s="78" t="s">
        <v>6</v>
      </c>
      <c r="AI182" s="80">
        <f>COUNTIF(AI1:AI173,AH182)</f>
        <v>15</v>
      </c>
      <c r="AJ182" s="78" t="s">
        <v>6</v>
      </c>
      <c r="AK182" s="80">
        <f>COUNTIF(AK1:AK173,AJ182)</f>
        <v>25</v>
      </c>
      <c r="AL182" s="78" t="s">
        <v>6</v>
      </c>
      <c r="AM182" s="80">
        <f>COUNTIF(AM1:AM173,AL182)</f>
        <v>27</v>
      </c>
      <c r="AN182" s="78" t="s">
        <v>6</v>
      </c>
      <c r="AO182" s="80">
        <f>COUNTIF(AO1:AO173,AN182)</f>
        <v>25</v>
      </c>
      <c r="AP182" s="78" t="s">
        <v>6</v>
      </c>
      <c r="AQ182" s="80">
        <f>COUNTIF(AQ1:AQ173,AP182)</f>
        <v>26</v>
      </c>
      <c r="AR182" s="78" t="s">
        <v>6</v>
      </c>
      <c r="AS182" s="80">
        <f>COUNTIF(AS1:AS173,AR182)</f>
        <v>24</v>
      </c>
      <c r="AT182" s="78" t="s">
        <v>6</v>
      </c>
      <c r="AU182" s="80">
        <f>COUNTIF(AU1:AU173,AT182)</f>
        <v>25</v>
      </c>
      <c r="AV182" s="78" t="s">
        <v>6</v>
      </c>
      <c r="AW182" s="80">
        <f>COUNTIF(AW1:AW173,AV182)</f>
        <v>27</v>
      </c>
      <c r="AX182" s="78" t="s">
        <v>6</v>
      </c>
      <c r="AY182" s="80">
        <f>COUNTIF(AY1:AY173,AX182)</f>
        <v>15</v>
      </c>
      <c r="AZ182" s="78" t="s">
        <v>6</v>
      </c>
      <c r="BA182" s="80">
        <f>COUNTIF(BA1:BA173,AZ182)</f>
        <v>17</v>
      </c>
      <c r="BB182" s="78" t="s">
        <v>6</v>
      </c>
      <c r="BC182" s="80">
        <f>COUNTIF(BC1:BC173,BB182)</f>
        <v>32</v>
      </c>
      <c r="BD182" s="78" t="s">
        <v>6</v>
      </c>
      <c r="BE182" s="80">
        <f>COUNTIF(BE1:BE173,BD182)</f>
        <v>36</v>
      </c>
      <c r="BF182" s="78" t="s">
        <v>6</v>
      </c>
      <c r="BG182" s="80">
        <f>COUNTIF(BG1:BG173,BF182)</f>
        <v>21</v>
      </c>
      <c r="BH182" s="78" t="s">
        <v>6</v>
      </c>
      <c r="BI182" s="80">
        <f>COUNTIF(BI1:BI173,BH182)</f>
        <v>21</v>
      </c>
      <c r="BJ182" s="78" t="s">
        <v>6</v>
      </c>
      <c r="BK182" s="80">
        <f>COUNTIF(BK1:BK173,BJ182)</f>
        <v>18</v>
      </c>
      <c r="BL182" s="78" t="s">
        <v>6</v>
      </c>
      <c r="BM182" s="80">
        <f>COUNTIF(BM1:BM173,BL182)</f>
        <v>19</v>
      </c>
      <c r="BN182" s="74">
        <v>3</v>
      </c>
      <c r="BO182" s="74">
        <f>COUNTIF(BO2:BO173,BN182)</f>
        <v>54</v>
      </c>
      <c r="BP182" s="74">
        <v>3</v>
      </c>
      <c r="BQ182" s="74">
        <f>COUNTIF(BQ2:BQ173,BP182)</f>
        <v>48</v>
      </c>
      <c r="BR182" s="74">
        <v>3</v>
      </c>
      <c r="BS182" s="74">
        <f>COUNTIF(BS2:BS173,BR182)</f>
        <v>40</v>
      </c>
      <c r="BT182" s="74">
        <v>3</v>
      </c>
      <c r="BU182" s="74">
        <f>COUNTIF(BU2:BU173,BT182)</f>
        <v>55</v>
      </c>
      <c r="BV182" s="74">
        <v>3</v>
      </c>
      <c r="BW182" s="74">
        <f>COUNTIF(BW2:BW173,BV182)</f>
        <v>38</v>
      </c>
      <c r="BX182" s="74">
        <v>3</v>
      </c>
      <c r="BY182" s="74">
        <f>COUNTIF(BY2:BY173,BX182)</f>
        <v>46</v>
      </c>
      <c r="BZ182" s="74">
        <v>3</v>
      </c>
      <c r="CA182" s="74">
        <f>COUNTIF(CA2:CA173,BZ182)</f>
        <v>50</v>
      </c>
      <c r="CB182" s="74">
        <v>3</v>
      </c>
      <c r="CC182" s="74">
        <f>COUNTIF(CC2:CC173,CB182)</f>
        <v>58</v>
      </c>
      <c r="CD182" s="74">
        <v>3</v>
      </c>
      <c r="CE182" s="74">
        <f>COUNTIF(CE2:CE173,CD182)</f>
        <v>52</v>
      </c>
      <c r="CF182" s="74">
        <v>3</v>
      </c>
      <c r="CG182" s="74">
        <f>COUNTIF(CG2:CG173,CF182)</f>
        <v>58</v>
      </c>
    </row>
    <row r="183" spans="1:87" s="74" customFormat="1" ht="14.25" thickBot="1" x14ac:dyDescent="0.3">
      <c r="A183" s="75"/>
      <c r="B183" s="76" t="s">
        <v>89</v>
      </c>
      <c r="C183" s="77">
        <f t="shared" si="0"/>
        <v>16</v>
      </c>
      <c r="D183" s="81" t="s">
        <v>361</v>
      </c>
      <c r="E183" s="82">
        <f>COUNTIF($E$1:$E$173,D183)</f>
        <v>42</v>
      </c>
      <c r="F183" s="81" t="s">
        <v>361</v>
      </c>
      <c r="G183" s="83">
        <f>COUNTIF(G1:G173,F183)</f>
        <v>54</v>
      </c>
      <c r="H183" s="81" t="s">
        <v>361</v>
      </c>
      <c r="I183" s="83">
        <f>COUNTIF(I1:I173,H183)</f>
        <v>48</v>
      </c>
      <c r="J183" s="81" t="s">
        <v>361</v>
      </c>
      <c r="K183" s="83">
        <f>COUNTIF(K1:K173,J183)</f>
        <v>68</v>
      </c>
      <c r="L183" s="81" t="s">
        <v>361</v>
      </c>
      <c r="M183" s="83">
        <f>COUNTIF(M1:M173,L183)</f>
        <v>65</v>
      </c>
      <c r="N183" s="81" t="s">
        <v>361</v>
      </c>
      <c r="O183" s="83">
        <f>COUNTIF(O1:O173,N183)</f>
        <v>65</v>
      </c>
      <c r="P183" s="81" t="s">
        <v>361</v>
      </c>
      <c r="Q183" s="83">
        <f>COUNTIF(Q1:Q173,P183)</f>
        <v>71</v>
      </c>
      <c r="R183" s="81" t="s">
        <v>361</v>
      </c>
      <c r="S183" s="83">
        <f>COUNTIF(S1:S173,R183)</f>
        <v>59</v>
      </c>
      <c r="T183" s="81" t="s">
        <v>361</v>
      </c>
      <c r="U183" s="83">
        <f>COUNTIF(U1:U173,T183)</f>
        <v>55</v>
      </c>
      <c r="V183" s="81" t="s">
        <v>361</v>
      </c>
      <c r="W183" s="83">
        <f>COUNTIF(W1:W173,V183)</f>
        <v>55</v>
      </c>
      <c r="X183" s="81" t="s">
        <v>361</v>
      </c>
      <c r="Y183" s="83">
        <f>COUNTIF(Y1:Y173,X183)</f>
        <v>28</v>
      </c>
      <c r="Z183" s="81" t="s">
        <v>361</v>
      </c>
      <c r="AA183" s="83">
        <f>COUNTIF(AA1:AA173,Z183)</f>
        <v>104</v>
      </c>
      <c r="AB183" s="81" t="s">
        <v>361</v>
      </c>
      <c r="AC183" s="83">
        <f>COUNTIF(AC1:AC173,AB183)</f>
        <v>94</v>
      </c>
      <c r="AD183" s="81" t="s">
        <v>361</v>
      </c>
      <c r="AE183" s="83">
        <f>COUNTIF(AE1:AE173,AD183)</f>
        <v>85</v>
      </c>
      <c r="AF183" s="81" t="s">
        <v>361</v>
      </c>
      <c r="AG183" s="83">
        <f>COUNTIF(AG1:AG173,AF183)</f>
        <v>86</v>
      </c>
      <c r="AH183" s="81" t="s">
        <v>361</v>
      </c>
      <c r="AI183" s="83">
        <f>COUNTIF(AI1:AI173,AH183)</f>
        <v>45</v>
      </c>
      <c r="AJ183" s="81" t="s">
        <v>361</v>
      </c>
      <c r="AK183" s="83">
        <f>COUNTIF(AK1:AK173,AJ183)</f>
        <v>101</v>
      </c>
      <c r="AL183" s="81" t="s">
        <v>361</v>
      </c>
      <c r="AM183" s="83">
        <f>COUNTIF(AM1:AM173,AL183)</f>
        <v>95</v>
      </c>
      <c r="AN183" s="81" t="s">
        <v>361</v>
      </c>
      <c r="AO183" s="83">
        <f>COUNTIF(AO1:AO173,AN183)</f>
        <v>99</v>
      </c>
      <c r="AP183" s="81" t="s">
        <v>361</v>
      </c>
      <c r="AQ183" s="83">
        <f>COUNTIF(AQ1:AQ173,AP183)</f>
        <v>85</v>
      </c>
      <c r="AR183" s="81" t="s">
        <v>361</v>
      </c>
      <c r="AS183" s="83">
        <f>COUNTIF(AS1:AS173,AR183)</f>
        <v>105</v>
      </c>
      <c r="AT183" s="81" t="s">
        <v>361</v>
      </c>
      <c r="AU183" s="83">
        <f>COUNTIF(AU1:AU173,AT183)</f>
        <v>90</v>
      </c>
      <c r="AV183" s="81" t="s">
        <v>361</v>
      </c>
      <c r="AW183" s="83">
        <f>COUNTIF(AW1:AW173,AV183)</f>
        <v>81</v>
      </c>
      <c r="AX183" s="81" t="s">
        <v>361</v>
      </c>
      <c r="AY183" s="83">
        <f>COUNTIF(AY1:AY173,AX183)</f>
        <v>51</v>
      </c>
      <c r="AZ183" s="81" t="s">
        <v>361</v>
      </c>
      <c r="BA183" s="83">
        <f>COUNTIF(BA1:BA173,AZ183)</f>
        <v>99</v>
      </c>
      <c r="BB183" s="81" t="s">
        <v>361</v>
      </c>
      <c r="BC183" s="83">
        <f>COUNTIF(BC1:BC173,BB183)</f>
        <v>82</v>
      </c>
      <c r="BD183" s="81" t="s">
        <v>361</v>
      </c>
      <c r="BE183" s="83">
        <f>COUNTIF(BE1:BE173,BD183)</f>
        <v>78</v>
      </c>
      <c r="BF183" s="81" t="s">
        <v>361</v>
      </c>
      <c r="BG183" s="83">
        <f>COUNTIF(BG1:BG173,BF183)</f>
        <v>100</v>
      </c>
      <c r="BH183" s="81" t="s">
        <v>361</v>
      </c>
      <c r="BI183" s="83">
        <f>COUNTIF(BI1:BI173,BH183)</f>
        <v>109</v>
      </c>
      <c r="BJ183" s="81" t="s">
        <v>361</v>
      </c>
      <c r="BK183" s="83">
        <f>COUNTIF(BK1:BK173,BJ183)</f>
        <v>95</v>
      </c>
      <c r="BL183" s="81" t="s">
        <v>361</v>
      </c>
      <c r="BM183" s="83">
        <f>COUNTIF(BM1:BM173,BL183)</f>
        <v>101</v>
      </c>
      <c r="BN183" s="74">
        <v>4</v>
      </c>
      <c r="BO183" s="74">
        <f>COUNTIF(BO2:BO173,BN183)</f>
        <v>24</v>
      </c>
      <c r="BP183" s="74">
        <v>4</v>
      </c>
      <c r="BQ183" s="74">
        <f>COUNTIF(BQ2:BQ173,BP183)</f>
        <v>17</v>
      </c>
      <c r="BR183" s="74">
        <v>4</v>
      </c>
      <c r="BS183" s="74">
        <f>COUNTIF(BS2:BS173,BR183)</f>
        <v>17</v>
      </c>
      <c r="BT183" s="74">
        <v>4</v>
      </c>
      <c r="BU183" s="74">
        <f>COUNTIF(BU2:BU173,BT183)</f>
        <v>32</v>
      </c>
      <c r="BV183" s="74">
        <v>4</v>
      </c>
      <c r="BW183" s="74">
        <f>COUNTIF(BW2:BW173,BV183)</f>
        <v>17</v>
      </c>
      <c r="BX183" s="74">
        <v>4</v>
      </c>
      <c r="BY183" s="74">
        <f>COUNTIF(BY2:BY173,BX183)</f>
        <v>13</v>
      </c>
      <c r="BZ183" s="74">
        <v>4</v>
      </c>
      <c r="CA183" s="74">
        <f>COUNTIF(CA2:CA173,BZ183)</f>
        <v>19</v>
      </c>
      <c r="CB183" s="74">
        <v>4</v>
      </c>
      <c r="CC183" s="74">
        <f>COUNTIF(CC2:CC173,CB183)</f>
        <v>20</v>
      </c>
      <c r="CD183" s="74">
        <v>4</v>
      </c>
      <c r="CE183" s="74">
        <f>COUNTIF(CE2:CE173,CD183)</f>
        <v>28</v>
      </c>
      <c r="CF183" s="74">
        <v>4</v>
      </c>
      <c r="CG183" s="74">
        <f>COUNTIF(CG2:CG173,CF183)</f>
        <v>28</v>
      </c>
    </row>
    <row r="184" spans="1:87" s="74" customFormat="1" ht="13.5" x14ac:dyDescent="0.25">
      <c r="A184" s="75"/>
      <c r="B184" s="76" t="s">
        <v>44</v>
      </c>
      <c r="C184" s="77">
        <f t="shared" si="0"/>
        <v>10</v>
      </c>
      <c r="D184" s="71" t="s">
        <v>4</v>
      </c>
      <c r="E184" s="84">
        <f>E179/$C$178</f>
        <v>0.60465116279069764</v>
      </c>
      <c r="F184" s="71" t="s">
        <v>4</v>
      </c>
      <c r="G184" s="84">
        <f>G179/$C$178</f>
        <v>0.58720930232558144</v>
      </c>
      <c r="H184" s="71" t="s">
        <v>4</v>
      </c>
      <c r="I184" s="84">
        <f>I179/$C$178</f>
        <v>0.55813953488372092</v>
      </c>
      <c r="J184" s="71" t="s">
        <v>4</v>
      </c>
      <c r="K184" s="84">
        <f>K179/$C$178</f>
        <v>0.47093023255813954</v>
      </c>
      <c r="L184" s="71" t="s">
        <v>4</v>
      </c>
      <c r="M184" s="84">
        <f>M179/$C$178</f>
        <v>0.45348837209302323</v>
      </c>
      <c r="N184" s="71" t="s">
        <v>4</v>
      </c>
      <c r="O184" s="84">
        <f>O179/$C$178</f>
        <v>0.40697674418604651</v>
      </c>
      <c r="P184" s="71" t="s">
        <v>4</v>
      </c>
      <c r="Q184" s="84">
        <f>Q179/$C$178</f>
        <v>0.36046511627906974</v>
      </c>
      <c r="R184" s="71" t="s">
        <v>4</v>
      </c>
      <c r="S184" s="84">
        <f>S179/$C$178</f>
        <v>0.43604651162790697</v>
      </c>
      <c r="T184" s="71" t="s">
        <v>4</v>
      </c>
      <c r="U184" s="84">
        <f>U179/$C$178</f>
        <v>0.45930232558139533</v>
      </c>
      <c r="V184" s="71" t="s">
        <v>4</v>
      </c>
      <c r="W184" s="84">
        <f>W179/$C$178</f>
        <v>0.47093023255813954</v>
      </c>
      <c r="X184" s="71" t="s">
        <v>4</v>
      </c>
      <c r="Y184" s="84">
        <f>Y179/$C$178</f>
        <v>0.69186046511627908</v>
      </c>
      <c r="Z184" s="71" t="s">
        <v>4</v>
      </c>
      <c r="AA184" s="84">
        <f>AA179/$C$178</f>
        <v>0.16279069767441862</v>
      </c>
      <c r="AB184" s="71" t="s">
        <v>4</v>
      </c>
      <c r="AC184" s="84">
        <f>AC179/$C$178</f>
        <v>0.2441860465116279</v>
      </c>
      <c r="AD184" s="71" t="s">
        <v>4</v>
      </c>
      <c r="AE184" s="84">
        <f>AE179/$C$178</f>
        <v>0.13372093023255813</v>
      </c>
      <c r="AF184" s="71" t="s">
        <v>4</v>
      </c>
      <c r="AG184" s="84">
        <f>AG179/$C$178</f>
        <v>8.7209302325581398E-2</v>
      </c>
      <c r="AH184" s="71" t="s">
        <v>4</v>
      </c>
      <c r="AI184" s="84">
        <f>AI179/$C$178</f>
        <v>0.55232558139534882</v>
      </c>
      <c r="AJ184" s="71" t="s">
        <v>4</v>
      </c>
      <c r="AK184" s="84">
        <f>AK179/$C$178</f>
        <v>0.15116279069767441</v>
      </c>
      <c r="AL184" s="71" t="s">
        <v>4</v>
      </c>
      <c r="AM184" s="84">
        <f>AM179/$C$178</f>
        <v>0.1744186046511628</v>
      </c>
      <c r="AN184" s="71" t="s">
        <v>4</v>
      </c>
      <c r="AO184" s="84">
        <f>AO179/$C$178</f>
        <v>0.15697674418604651</v>
      </c>
      <c r="AP184" s="71" t="s">
        <v>4</v>
      </c>
      <c r="AQ184" s="84">
        <f>AQ179/$C$178</f>
        <v>0.2441860465116279</v>
      </c>
      <c r="AR184" s="71" t="s">
        <v>4</v>
      </c>
      <c r="AS184" s="84">
        <f>AS179/$C$178</f>
        <v>0.14534883720930233</v>
      </c>
      <c r="AT184" s="71" t="s">
        <v>4</v>
      </c>
      <c r="AU184" s="84">
        <f>AU179/$C$178</f>
        <v>0.23255813953488372</v>
      </c>
      <c r="AV184" s="71" t="s">
        <v>4</v>
      </c>
      <c r="AW184" s="84">
        <f>AW179/$C$178</f>
        <v>0.26162790697674421</v>
      </c>
      <c r="AX184" s="71" t="s">
        <v>4</v>
      </c>
      <c r="AY184" s="84">
        <f>AY179/$C$178</f>
        <v>0.5058139534883721</v>
      </c>
      <c r="AZ184" s="71" t="s">
        <v>4</v>
      </c>
      <c r="BA184" s="84">
        <f>BA179/$C$178</f>
        <v>6.9767441860465115E-2</v>
      </c>
      <c r="BB184" s="71" t="s">
        <v>4</v>
      </c>
      <c r="BC184" s="84">
        <f>BC179/$C$178</f>
        <v>5.232558139534884E-2</v>
      </c>
      <c r="BD184" s="71" t="s">
        <v>4</v>
      </c>
      <c r="BE184" s="84">
        <f>BE179/$C$178</f>
        <v>0.16860465116279069</v>
      </c>
      <c r="BF184" s="71" t="s">
        <v>4</v>
      </c>
      <c r="BG184" s="84">
        <f>BG179/$C$178</f>
        <v>0.12209302325581395</v>
      </c>
      <c r="BH184" s="71" t="s">
        <v>4</v>
      </c>
      <c r="BI184" s="84">
        <f>BI179/$C$178</f>
        <v>7.5581395348837205E-2</v>
      </c>
      <c r="BJ184" s="71" t="s">
        <v>4</v>
      </c>
      <c r="BK184" s="84">
        <f>BK179/$C$178</f>
        <v>8.1395348837209308E-2</v>
      </c>
      <c r="BL184" s="71" t="s">
        <v>4</v>
      </c>
      <c r="BM184" s="84">
        <f>BM179/$C$178</f>
        <v>6.9767441860465115E-2</v>
      </c>
      <c r="BN184" s="74">
        <v>5</v>
      </c>
      <c r="BO184" s="74">
        <f>COUNTIF(BO2:BO173,BN184)</f>
        <v>39</v>
      </c>
      <c r="BP184" s="74">
        <v>5</v>
      </c>
      <c r="BQ184" s="74">
        <f>COUNTIF(BQ2:BQ173,BP184)</f>
        <v>20</v>
      </c>
      <c r="BR184" s="74">
        <v>5</v>
      </c>
      <c r="BS184" s="74">
        <f>COUNTIF(BS2:BS173,BR184)</f>
        <v>23</v>
      </c>
      <c r="BT184" s="74">
        <v>5</v>
      </c>
      <c r="BU184" s="74">
        <f>COUNTIF(BU2:BU173,BT184)</f>
        <v>25</v>
      </c>
      <c r="BV184" s="74">
        <v>5</v>
      </c>
      <c r="BW184" s="74">
        <f>COUNTIF(BW2:BW173,BV184)</f>
        <v>24</v>
      </c>
      <c r="BX184" s="74">
        <v>5</v>
      </c>
      <c r="BY184" s="74">
        <f>COUNTIF(BY2:BY173,BX184)</f>
        <v>27</v>
      </c>
      <c r="BZ184" s="74">
        <v>5</v>
      </c>
      <c r="CA184" s="74">
        <f>COUNTIF(CA2:CA173,BZ184)</f>
        <v>37</v>
      </c>
      <c r="CB184" s="74">
        <v>5</v>
      </c>
      <c r="CC184" s="74">
        <f>COUNTIF(CC2:CC173,CB184)</f>
        <v>38</v>
      </c>
      <c r="CD184" s="74">
        <v>5</v>
      </c>
      <c r="CE184" s="74">
        <f>COUNTIF(CE2:CE173,CD184)</f>
        <v>29</v>
      </c>
      <c r="CF184" s="74">
        <v>5</v>
      </c>
      <c r="CG184" s="74">
        <f>COUNTIF(CG2:CG173,CF184)</f>
        <v>27</v>
      </c>
    </row>
    <row r="185" spans="1:87" s="74" customFormat="1" ht="13.5" x14ac:dyDescent="0.25">
      <c r="A185" s="75"/>
      <c r="B185" s="76" t="s">
        <v>176</v>
      </c>
      <c r="C185" s="77">
        <f t="shared" si="0"/>
        <v>13</v>
      </c>
      <c r="D185" s="78" t="s">
        <v>10</v>
      </c>
      <c r="E185" s="85">
        <f>E180/$C$178</f>
        <v>2.3255813953488372E-2</v>
      </c>
      <c r="F185" s="78" t="s">
        <v>10</v>
      </c>
      <c r="G185" s="85">
        <f>G180/$C$178</f>
        <v>1.7441860465116279E-2</v>
      </c>
      <c r="H185" s="78" t="s">
        <v>10</v>
      </c>
      <c r="I185" s="85">
        <f>I180/$C$178</f>
        <v>1.1627906976744186E-2</v>
      </c>
      <c r="J185" s="78" t="s">
        <v>10</v>
      </c>
      <c r="K185" s="85">
        <f>K180/$C$178</f>
        <v>5.8139534883720929E-3</v>
      </c>
      <c r="L185" s="78" t="s">
        <v>10</v>
      </c>
      <c r="M185" s="85">
        <f>M180/$C$178</f>
        <v>2.3255813953488372E-2</v>
      </c>
      <c r="N185" s="78" t="s">
        <v>10</v>
      </c>
      <c r="O185" s="85">
        <f>O180/$C$178</f>
        <v>1.1627906976744186E-2</v>
      </c>
      <c r="P185" s="78" t="s">
        <v>10</v>
      </c>
      <c r="Q185" s="85">
        <f>Q180/$C$178</f>
        <v>5.8139534883720929E-3</v>
      </c>
      <c r="R185" s="78" t="s">
        <v>10</v>
      </c>
      <c r="S185" s="85">
        <f>S180/$C$178</f>
        <v>5.8139534883720929E-3</v>
      </c>
      <c r="T185" s="78" t="s">
        <v>10</v>
      </c>
      <c r="U185" s="85">
        <f>U180/$C$178</f>
        <v>1.1627906976744186E-2</v>
      </c>
      <c r="V185" s="78" t="s">
        <v>10</v>
      </c>
      <c r="W185" s="85">
        <f>W180/$C$178</f>
        <v>1.1627906976744186E-2</v>
      </c>
      <c r="X185" s="78" t="s">
        <v>10</v>
      </c>
      <c r="Y185" s="85">
        <f>Y180/$C$178</f>
        <v>1.1627906976744186E-2</v>
      </c>
      <c r="Z185" s="78" t="s">
        <v>10</v>
      </c>
      <c r="AA185" s="85">
        <f>AA180/$C$178</f>
        <v>3.4883720930232558E-2</v>
      </c>
      <c r="AB185" s="78" t="s">
        <v>10</v>
      </c>
      <c r="AC185" s="85">
        <f>AC180/$C$178</f>
        <v>3.4883720930232558E-2</v>
      </c>
      <c r="AD185" s="78" t="s">
        <v>10</v>
      </c>
      <c r="AE185" s="85">
        <f>AE180/$C$178</f>
        <v>0.10465116279069768</v>
      </c>
      <c r="AF185" s="78" t="s">
        <v>10</v>
      </c>
      <c r="AG185" s="85">
        <f>AG180/$C$178</f>
        <v>0.12209302325581395</v>
      </c>
      <c r="AH185" s="78" t="s">
        <v>10</v>
      </c>
      <c r="AI185" s="85">
        <f>AI180/$C$178</f>
        <v>2.9069767441860465E-2</v>
      </c>
      <c r="AJ185" s="78" t="s">
        <v>10</v>
      </c>
      <c r="AK185" s="85">
        <f>AK180/$C$178</f>
        <v>2.9069767441860465E-2</v>
      </c>
      <c r="AL185" s="78" t="s">
        <v>10</v>
      </c>
      <c r="AM185" s="85">
        <f>AM180/$C$178</f>
        <v>1.7441860465116279E-2</v>
      </c>
      <c r="AN185" s="78" t="s">
        <v>10</v>
      </c>
      <c r="AO185" s="85">
        <f>AO180/$C$178</f>
        <v>1.7441860465116279E-2</v>
      </c>
      <c r="AP185" s="78" t="s">
        <v>10</v>
      </c>
      <c r="AQ185" s="85">
        <f>AQ180/$C$178</f>
        <v>2.3255813953488372E-2</v>
      </c>
      <c r="AR185" s="78" t="s">
        <v>10</v>
      </c>
      <c r="AS185" s="85">
        <f>AS180/$C$178</f>
        <v>1.7441860465116279E-2</v>
      </c>
      <c r="AT185" s="78" t="s">
        <v>10</v>
      </c>
      <c r="AU185" s="85">
        <f>AU180/$C$178</f>
        <v>1.1627906976744186E-2</v>
      </c>
      <c r="AV185" s="78" t="s">
        <v>10</v>
      </c>
      <c r="AW185" s="85">
        <f>AW180/$C$178</f>
        <v>3.4883720930232558E-2</v>
      </c>
      <c r="AX185" s="78" t="s">
        <v>10</v>
      </c>
      <c r="AY185" s="85">
        <f>AY180/$C$178</f>
        <v>4.0697674418604654E-2</v>
      </c>
      <c r="AZ185" s="78" t="s">
        <v>10</v>
      </c>
      <c r="BA185" s="85">
        <f>BA180/$C$178</f>
        <v>6.9767441860465115E-2</v>
      </c>
      <c r="BB185" s="78" t="s">
        <v>10</v>
      </c>
      <c r="BC185" s="85">
        <f>BC180/$C$178</f>
        <v>0.10465116279069768</v>
      </c>
      <c r="BD185" s="78" t="s">
        <v>10</v>
      </c>
      <c r="BE185" s="85">
        <f>BE180/$C$178</f>
        <v>5.232558139534884E-2</v>
      </c>
      <c r="BF185" s="78" t="s">
        <v>10</v>
      </c>
      <c r="BG185" s="85">
        <f>BG180/$C$178</f>
        <v>5.232558139534884E-2</v>
      </c>
      <c r="BH185" s="78" t="s">
        <v>10</v>
      </c>
      <c r="BI185" s="85">
        <f>BI180/$C$178</f>
        <v>4.6511627906976744E-2</v>
      </c>
      <c r="BJ185" s="78" t="s">
        <v>10</v>
      </c>
      <c r="BK185" s="85">
        <f>BK180/$C$178</f>
        <v>6.9767441860465115E-2</v>
      </c>
      <c r="BL185" s="78" t="s">
        <v>10</v>
      </c>
      <c r="BM185" s="85">
        <f>BM180/$C$178</f>
        <v>5.232558139534884E-2</v>
      </c>
      <c r="BN185" s="120" t="s">
        <v>409</v>
      </c>
      <c r="BO185" s="120"/>
      <c r="BP185" s="120" t="s">
        <v>409</v>
      </c>
      <c r="BQ185" s="120"/>
      <c r="BR185" s="120" t="s">
        <v>409</v>
      </c>
      <c r="BS185" s="120"/>
      <c r="BT185" s="120" t="s">
        <v>409</v>
      </c>
      <c r="BU185" s="120"/>
      <c r="BV185" s="120" t="s">
        <v>409</v>
      </c>
      <c r="BW185" s="120"/>
      <c r="BX185" s="120" t="s">
        <v>409</v>
      </c>
      <c r="BY185" s="120"/>
      <c r="BZ185" s="120" t="s">
        <v>409</v>
      </c>
      <c r="CA185" s="120"/>
      <c r="CB185" s="120" t="s">
        <v>409</v>
      </c>
      <c r="CC185" s="120"/>
      <c r="CD185" s="120" t="s">
        <v>409</v>
      </c>
      <c r="CE185" s="120"/>
      <c r="CF185" s="120" t="s">
        <v>409</v>
      </c>
      <c r="CG185" s="120"/>
    </row>
    <row r="186" spans="1:87" s="74" customFormat="1" ht="13.5" x14ac:dyDescent="0.25">
      <c r="A186" s="75"/>
      <c r="B186" s="76" t="s">
        <v>407</v>
      </c>
      <c r="C186" s="77">
        <f t="shared" si="0"/>
        <v>0</v>
      </c>
      <c r="D186" s="78" t="s">
        <v>5</v>
      </c>
      <c r="E186" s="85">
        <f>E181/$C$178</f>
        <v>8.1395348837209308E-2</v>
      </c>
      <c r="F186" s="78" t="s">
        <v>5</v>
      </c>
      <c r="G186" s="85">
        <f>G181/$C$178</f>
        <v>2.9069767441860465E-2</v>
      </c>
      <c r="H186" s="78" t="s">
        <v>5</v>
      </c>
      <c r="I186" s="85">
        <f>I181/$C$178</f>
        <v>2.3255813953488372E-2</v>
      </c>
      <c r="J186" s="78" t="s">
        <v>5</v>
      </c>
      <c r="K186" s="85">
        <f>K181/$C$178</f>
        <v>8.1395348837209308E-2</v>
      </c>
      <c r="L186" s="78" t="s">
        <v>5</v>
      </c>
      <c r="M186" s="85">
        <f>M181/$C$178</f>
        <v>2.3255813953488372E-2</v>
      </c>
      <c r="N186" s="78" t="s">
        <v>5</v>
      </c>
      <c r="O186" s="85">
        <f>O181/$C$178</f>
        <v>4.6511627906976744E-2</v>
      </c>
      <c r="P186" s="78" t="s">
        <v>5</v>
      </c>
      <c r="Q186" s="85">
        <f>Q181/$C$178</f>
        <v>6.9767441860465115E-2</v>
      </c>
      <c r="R186" s="78" t="s">
        <v>5</v>
      </c>
      <c r="S186" s="85">
        <f>S181/$C$178</f>
        <v>6.3953488372093026E-2</v>
      </c>
      <c r="T186" s="78" t="s">
        <v>5</v>
      </c>
      <c r="U186" s="85">
        <f>U181/$C$178</f>
        <v>5.232558139534884E-2</v>
      </c>
      <c r="V186" s="78" t="s">
        <v>5</v>
      </c>
      <c r="W186" s="85">
        <f>W181/$C$178</f>
        <v>5.232558139534884E-2</v>
      </c>
      <c r="X186" s="78" t="s">
        <v>5</v>
      </c>
      <c r="Y186" s="85">
        <f>Y181/$C$178</f>
        <v>6.3953488372093026E-2</v>
      </c>
      <c r="Z186" s="78" t="s">
        <v>5</v>
      </c>
      <c r="AA186" s="85">
        <f>AA181/$C$178</f>
        <v>5.8139534883720929E-2</v>
      </c>
      <c r="AB186" s="78" t="s">
        <v>5</v>
      </c>
      <c r="AC186" s="85">
        <f>AC181/$C$178</f>
        <v>5.8139534883720929E-2</v>
      </c>
      <c r="AD186" s="78" t="s">
        <v>5</v>
      </c>
      <c r="AE186" s="85">
        <f>AE181/$C$178</f>
        <v>0.12209302325581395</v>
      </c>
      <c r="AF186" s="78" t="s">
        <v>5</v>
      </c>
      <c r="AG186" s="85">
        <f>AG181/$C$178</f>
        <v>0.15697674418604651</v>
      </c>
      <c r="AH186" s="78" t="s">
        <v>5</v>
      </c>
      <c r="AI186" s="85">
        <f>AI181/$C$178</f>
        <v>6.9767441860465115E-2</v>
      </c>
      <c r="AJ186" s="78" t="s">
        <v>5</v>
      </c>
      <c r="AK186" s="85">
        <f>AK181/$C$178</f>
        <v>8.7209302325581398E-2</v>
      </c>
      <c r="AL186" s="78" t="s">
        <v>5</v>
      </c>
      <c r="AM186" s="85">
        <f>AM181/$C$178</f>
        <v>9.8837209302325577E-2</v>
      </c>
      <c r="AN186" s="78" t="s">
        <v>5</v>
      </c>
      <c r="AO186" s="85">
        <f>AO181/$C$178</f>
        <v>0.10465116279069768</v>
      </c>
      <c r="AP186" s="78" t="s">
        <v>5</v>
      </c>
      <c r="AQ186" s="85">
        <f>AQ181/$C$178</f>
        <v>8.7209302325581398E-2</v>
      </c>
      <c r="AR186" s="78" t="s">
        <v>5</v>
      </c>
      <c r="AS186" s="85">
        <f>AS181/$C$178</f>
        <v>8.7209302325581398E-2</v>
      </c>
      <c r="AT186" s="78" t="s">
        <v>5</v>
      </c>
      <c r="AU186" s="85">
        <f>AU181/$C$178</f>
        <v>8.7209302325581398E-2</v>
      </c>
      <c r="AV186" s="78" t="s">
        <v>5</v>
      </c>
      <c r="AW186" s="85">
        <f>AW181/$C$178</f>
        <v>7.5581395348837205E-2</v>
      </c>
      <c r="AX186" s="78" t="s">
        <v>5</v>
      </c>
      <c r="AY186" s="85">
        <f>AY181/$C$178</f>
        <v>6.9767441860465115E-2</v>
      </c>
      <c r="AZ186" s="78" t="s">
        <v>5</v>
      </c>
      <c r="BA186" s="85">
        <f>BA181/$C$178</f>
        <v>0.18604651162790697</v>
      </c>
      <c r="BB186" s="78" t="s">
        <v>5</v>
      </c>
      <c r="BC186" s="85">
        <f>BC181/$C$178</f>
        <v>0.18023255813953487</v>
      </c>
      <c r="BD186" s="78" t="s">
        <v>5</v>
      </c>
      <c r="BE186" s="85">
        <f>BE181/$C$178</f>
        <v>0.11627906976744186</v>
      </c>
      <c r="BF186" s="78" t="s">
        <v>5</v>
      </c>
      <c r="BG186" s="85">
        <f>BG181/$C$178</f>
        <v>0.12209302325581395</v>
      </c>
      <c r="BH186" s="78" t="s">
        <v>5</v>
      </c>
      <c r="BI186" s="85">
        <f>BI181/$C$178</f>
        <v>0.12209302325581395</v>
      </c>
      <c r="BJ186" s="78" t="s">
        <v>5</v>
      </c>
      <c r="BK186" s="85">
        <f>BK181/$C$178</f>
        <v>0.19186046511627908</v>
      </c>
      <c r="BL186" s="78" t="s">
        <v>5</v>
      </c>
      <c r="BM186" s="85">
        <f>BM181/$C$178</f>
        <v>0.18023255813953487</v>
      </c>
    </row>
    <row r="187" spans="1:87" s="74" customFormat="1" ht="13.5" x14ac:dyDescent="0.25">
      <c r="A187" s="75"/>
      <c r="B187" s="76" t="s">
        <v>25</v>
      </c>
      <c r="C187" s="77">
        <f t="shared" si="0"/>
        <v>2</v>
      </c>
      <c r="D187" s="78" t="s">
        <v>6</v>
      </c>
      <c r="E187" s="85">
        <f>E182/$C$178</f>
        <v>4.6511627906976744E-2</v>
      </c>
      <c r="F187" s="78" t="s">
        <v>6</v>
      </c>
      <c r="G187" s="85">
        <f>G182/$C$178</f>
        <v>5.232558139534884E-2</v>
      </c>
      <c r="H187" s="78" t="s">
        <v>6</v>
      </c>
      <c r="I187" s="85">
        <f>I182/$C$178</f>
        <v>0.12790697674418605</v>
      </c>
      <c r="J187" s="78" t="s">
        <v>6</v>
      </c>
      <c r="K187" s="85">
        <f>K182/$C$178</f>
        <v>4.6511627906976744E-2</v>
      </c>
      <c r="L187" s="78" t="s">
        <v>6</v>
      </c>
      <c r="M187" s="85">
        <f>M182/$C$178</f>
        <v>0.12209302325581395</v>
      </c>
      <c r="N187" s="78" t="s">
        <v>6</v>
      </c>
      <c r="O187" s="85">
        <f>O182/$C$178</f>
        <v>0.15697674418604651</v>
      </c>
      <c r="P187" s="78" t="s">
        <v>6</v>
      </c>
      <c r="Q187" s="85">
        <f>Q182/$C$178</f>
        <v>0.15116279069767441</v>
      </c>
      <c r="R187" s="78" t="s">
        <v>6</v>
      </c>
      <c r="S187" s="85">
        <f>S182/$C$178</f>
        <v>0.15116279069767441</v>
      </c>
      <c r="T187" s="78" t="s">
        <v>6</v>
      </c>
      <c r="U187" s="85">
        <f>U182/$C$178</f>
        <v>0.15697674418604651</v>
      </c>
      <c r="V187" s="78" t="s">
        <v>6</v>
      </c>
      <c r="W187" s="85">
        <f>W182/$C$178</f>
        <v>0.14534883720930233</v>
      </c>
      <c r="X187" s="78" t="s">
        <v>6</v>
      </c>
      <c r="Y187" s="85">
        <f>Y182/$C$178</f>
        <v>6.9767441860465115E-2</v>
      </c>
      <c r="Z187" s="78" t="s">
        <v>6</v>
      </c>
      <c r="AA187" s="85">
        <f>AA182/$C$178</f>
        <v>0.13953488372093023</v>
      </c>
      <c r="AB187" s="78" t="s">
        <v>6</v>
      </c>
      <c r="AC187" s="85">
        <f>AC182/$C$178</f>
        <v>0.11627906976744186</v>
      </c>
      <c r="AD187" s="78" t="s">
        <v>6</v>
      </c>
      <c r="AE187" s="85">
        <f>AE182/$C$178</f>
        <v>0.14534883720930233</v>
      </c>
      <c r="AF187" s="78" t="s">
        <v>6</v>
      </c>
      <c r="AG187" s="85">
        <f>AG182/$C$178</f>
        <v>0.13372093023255813</v>
      </c>
      <c r="AH187" s="78" t="s">
        <v>6</v>
      </c>
      <c r="AI187" s="85">
        <f>AI182/$C$178</f>
        <v>8.7209302325581398E-2</v>
      </c>
      <c r="AJ187" s="78" t="s">
        <v>6</v>
      </c>
      <c r="AK187" s="85">
        <f>AK182/$C$178</f>
        <v>0.14534883720930233</v>
      </c>
      <c r="AL187" s="78" t="s">
        <v>6</v>
      </c>
      <c r="AM187" s="85">
        <f>AM182/$C$178</f>
        <v>0.15697674418604651</v>
      </c>
      <c r="AN187" s="78" t="s">
        <v>6</v>
      </c>
      <c r="AO187" s="85">
        <f>AO182/$C$178</f>
        <v>0.14534883720930233</v>
      </c>
      <c r="AP187" s="78" t="s">
        <v>6</v>
      </c>
      <c r="AQ187" s="85">
        <f>AQ182/$C$178</f>
        <v>0.15116279069767441</v>
      </c>
      <c r="AR187" s="78" t="s">
        <v>6</v>
      </c>
      <c r="AS187" s="85">
        <f>AS182/$C$178</f>
        <v>0.13953488372093023</v>
      </c>
      <c r="AT187" s="78" t="s">
        <v>6</v>
      </c>
      <c r="AU187" s="85">
        <f>AU182/$C$178</f>
        <v>0.14534883720930233</v>
      </c>
      <c r="AV187" s="78" t="s">
        <v>6</v>
      </c>
      <c r="AW187" s="85">
        <f>AW182/$C$178</f>
        <v>0.15697674418604651</v>
      </c>
      <c r="AX187" s="78" t="s">
        <v>6</v>
      </c>
      <c r="AY187" s="85">
        <f>AY182/$C$178</f>
        <v>8.7209302325581398E-2</v>
      </c>
      <c r="AZ187" s="78" t="s">
        <v>6</v>
      </c>
      <c r="BA187" s="85">
        <f>BA182/$C$178</f>
        <v>9.8837209302325577E-2</v>
      </c>
      <c r="BB187" s="78" t="s">
        <v>6</v>
      </c>
      <c r="BC187" s="85">
        <f>BC182/$C$178</f>
        <v>0.18604651162790697</v>
      </c>
      <c r="BD187" s="78" t="s">
        <v>6</v>
      </c>
      <c r="BE187" s="85">
        <f>BE182/$C$178</f>
        <v>0.20930232558139536</v>
      </c>
      <c r="BF187" s="78" t="s">
        <v>6</v>
      </c>
      <c r="BG187" s="85">
        <f>BG182/$C$178</f>
        <v>0.12209302325581395</v>
      </c>
      <c r="BH187" s="78" t="s">
        <v>6</v>
      </c>
      <c r="BI187" s="85">
        <f>BI182/$C$178</f>
        <v>0.12209302325581395</v>
      </c>
      <c r="BJ187" s="78" t="s">
        <v>6</v>
      </c>
      <c r="BK187" s="85">
        <f>BK182/$C$178</f>
        <v>0.10465116279069768</v>
      </c>
      <c r="BL187" s="78" t="s">
        <v>6</v>
      </c>
      <c r="BM187" s="85">
        <f>BM182/$C$178</f>
        <v>0.11046511627906977</v>
      </c>
      <c r="BO187" s="80"/>
      <c r="BP187" s="80"/>
      <c r="BQ187" s="80"/>
      <c r="BR187" s="80"/>
      <c r="BS187" s="80"/>
      <c r="BT187" s="80"/>
      <c r="BU187" s="80"/>
      <c r="BV187" s="80"/>
      <c r="BW187" s="80"/>
      <c r="BX187" s="80"/>
      <c r="BY187" s="80"/>
      <c r="BZ187" s="80"/>
      <c r="CA187" s="80"/>
      <c r="CB187" s="80"/>
      <c r="CC187" s="80"/>
      <c r="CD187" s="80"/>
      <c r="CE187" s="80"/>
      <c r="CF187" s="80"/>
      <c r="CG187" s="80"/>
    </row>
    <row r="188" spans="1:87" s="74" customFormat="1" ht="14.25" thickBot="1" x14ac:dyDescent="0.3">
      <c r="A188" s="86"/>
      <c r="B188" s="87" t="s">
        <v>34</v>
      </c>
      <c r="C188" s="88">
        <f t="shared" si="0"/>
        <v>9</v>
      </c>
      <c r="D188" s="81" t="s">
        <v>361</v>
      </c>
      <c r="E188" s="89">
        <f>E183/$C$178</f>
        <v>0.2441860465116279</v>
      </c>
      <c r="F188" s="81" t="s">
        <v>361</v>
      </c>
      <c r="G188" s="89">
        <f>G183/$C$178</f>
        <v>0.31395348837209303</v>
      </c>
      <c r="H188" s="81" t="s">
        <v>361</v>
      </c>
      <c r="I188" s="89">
        <f>I183/$C$178</f>
        <v>0.27906976744186046</v>
      </c>
      <c r="J188" s="81" t="s">
        <v>361</v>
      </c>
      <c r="K188" s="89">
        <f>K183/$C$178</f>
        <v>0.39534883720930231</v>
      </c>
      <c r="L188" s="81" t="s">
        <v>361</v>
      </c>
      <c r="M188" s="89">
        <f>M183/$C$178</f>
        <v>0.37790697674418605</v>
      </c>
      <c r="N188" s="81" t="s">
        <v>361</v>
      </c>
      <c r="O188" s="89">
        <f>O183/$C$178</f>
        <v>0.37790697674418605</v>
      </c>
      <c r="P188" s="81" t="s">
        <v>361</v>
      </c>
      <c r="Q188" s="89">
        <f>Q183/$C$178</f>
        <v>0.41279069767441862</v>
      </c>
      <c r="R188" s="81" t="s">
        <v>361</v>
      </c>
      <c r="S188" s="89">
        <f>S183/$C$178</f>
        <v>0.34302325581395349</v>
      </c>
      <c r="T188" s="81" t="s">
        <v>361</v>
      </c>
      <c r="U188" s="89">
        <f>U183/$C$178</f>
        <v>0.31976744186046513</v>
      </c>
      <c r="V188" s="81" t="s">
        <v>361</v>
      </c>
      <c r="W188" s="89">
        <f>W183/$C$178</f>
        <v>0.31976744186046513</v>
      </c>
      <c r="X188" s="81" t="s">
        <v>361</v>
      </c>
      <c r="Y188" s="89">
        <f>Y183/$C$178</f>
        <v>0.16279069767441862</v>
      </c>
      <c r="Z188" s="81" t="s">
        <v>361</v>
      </c>
      <c r="AA188" s="89">
        <f>AA183/$C$178</f>
        <v>0.60465116279069764</v>
      </c>
      <c r="AB188" s="81" t="s">
        <v>361</v>
      </c>
      <c r="AC188" s="89">
        <f>AC183/$C$178</f>
        <v>0.54651162790697672</v>
      </c>
      <c r="AD188" s="81" t="s">
        <v>361</v>
      </c>
      <c r="AE188" s="89">
        <f>AE183/$C$178</f>
        <v>0.4941860465116279</v>
      </c>
      <c r="AF188" s="81" t="s">
        <v>361</v>
      </c>
      <c r="AG188" s="89">
        <f>AG183/$C$178</f>
        <v>0.5</v>
      </c>
      <c r="AH188" s="81" t="s">
        <v>361</v>
      </c>
      <c r="AI188" s="89">
        <f>AI183/$C$178</f>
        <v>0.26162790697674421</v>
      </c>
      <c r="AJ188" s="81" t="s">
        <v>361</v>
      </c>
      <c r="AK188" s="89">
        <f>AK183/$C$178</f>
        <v>0.58720930232558144</v>
      </c>
      <c r="AL188" s="81" t="s">
        <v>361</v>
      </c>
      <c r="AM188" s="89">
        <f>AM183/$C$178</f>
        <v>0.55232558139534882</v>
      </c>
      <c r="AN188" s="81" t="s">
        <v>361</v>
      </c>
      <c r="AO188" s="89">
        <f>AO183/$C$178</f>
        <v>0.57558139534883723</v>
      </c>
      <c r="AP188" s="81" t="s">
        <v>361</v>
      </c>
      <c r="AQ188" s="89">
        <f>AQ183/$C$178</f>
        <v>0.4941860465116279</v>
      </c>
      <c r="AR188" s="81" t="s">
        <v>361</v>
      </c>
      <c r="AS188" s="89">
        <f>AS183/$C$178</f>
        <v>0.61046511627906974</v>
      </c>
      <c r="AT188" s="81" t="s">
        <v>361</v>
      </c>
      <c r="AU188" s="89">
        <f>AU183/$C$178</f>
        <v>0.52325581395348841</v>
      </c>
      <c r="AV188" s="81" t="s">
        <v>361</v>
      </c>
      <c r="AW188" s="89">
        <f>AW183/$C$178</f>
        <v>0.47093023255813954</v>
      </c>
      <c r="AX188" s="81" t="s">
        <v>361</v>
      </c>
      <c r="AY188" s="89">
        <f>AY183/$C$178</f>
        <v>0.29651162790697677</v>
      </c>
      <c r="AZ188" s="81" t="s">
        <v>361</v>
      </c>
      <c r="BA188" s="89">
        <f>BA183/$C$178</f>
        <v>0.57558139534883723</v>
      </c>
      <c r="BB188" s="81" t="s">
        <v>361</v>
      </c>
      <c r="BC188" s="89">
        <f>BC183/$C$178</f>
        <v>0.47674418604651164</v>
      </c>
      <c r="BD188" s="81" t="s">
        <v>361</v>
      </c>
      <c r="BE188" s="89">
        <f>BE183/$C$178</f>
        <v>0.45348837209302323</v>
      </c>
      <c r="BF188" s="81" t="s">
        <v>361</v>
      </c>
      <c r="BG188" s="89">
        <f>BG183/$C$178</f>
        <v>0.58139534883720934</v>
      </c>
      <c r="BH188" s="81" t="s">
        <v>361</v>
      </c>
      <c r="BI188" s="89">
        <f>BI183/$C$178</f>
        <v>0.63372093023255816</v>
      </c>
      <c r="BJ188" s="81" t="s">
        <v>361</v>
      </c>
      <c r="BK188" s="89">
        <f>BK183/$C$178</f>
        <v>0.55232558139534882</v>
      </c>
      <c r="BL188" s="81" t="s">
        <v>361</v>
      </c>
      <c r="BM188" s="89">
        <f>BM183/$C$178</f>
        <v>0.58720930232558144</v>
      </c>
      <c r="BO188" s="80"/>
      <c r="BP188" s="80"/>
      <c r="BQ188" s="80"/>
      <c r="BR188" s="80"/>
      <c r="BS188" s="80"/>
      <c r="BT188" s="80"/>
      <c r="BU188" s="80"/>
      <c r="BV188" s="80"/>
      <c r="BW188" s="80"/>
      <c r="BX188" s="80"/>
      <c r="BY188" s="80"/>
      <c r="BZ188" s="80"/>
      <c r="CA188" s="80"/>
      <c r="CB188" s="80"/>
      <c r="CC188" s="80"/>
      <c r="CD188" s="80"/>
      <c r="CE188" s="80"/>
      <c r="CF188" s="80"/>
      <c r="CG188" s="80"/>
    </row>
    <row r="189" spans="1:87" x14ac:dyDescent="0.25">
      <c r="D189" s="7"/>
      <c r="E189" s="30"/>
      <c r="F189" s="7"/>
      <c r="G189" s="30"/>
      <c r="H189" s="7"/>
      <c r="I189" s="30"/>
      <c r="J189" s="7"/>
      <c r="K189" s="30"/>
      <c r="L189" s="7"/>
      <c r="M189" s="30"/>
      <c r="N189" s="7"/>
      <c r="O189" s="30"/>
      <c r="P189" s="7"/>
      <c r="Q189" s="30"/>
      <c r="R189" s="7"/>
      <c r="S189" s="30"/>
      <c r="T189" s="7"/>
      <c r="U189" s="30"/>
      <c r="V189" s="7"/>
      <c r="W189" s="30"/>
      <c r="X189" s="7"/>
      <c r="Y189" s="30"/>
      <c r="Z189" s="7"/>
      <c r="AA189" s="30"/>
      <c r="AB189" s="7"/>
      <c r="AC189" s="30"/>
      <c r="AH189" s="7"/>
      <c r="AI189" s="30"/>
      <c r="BO189" s="9"/>
      <c r="BP189" s="3"/>
      <c r="BQ189" s="9"/>
      <c r="BR189" s="3"/>
      <c r="BS189" s="9"/>
      <c r="BT189" s="3"/>
      <c r="BU189" s="9"/>
      <c r="BV189" s="3"/>
      <c r="BW189" s="9"/>
      <c r="BX189" s="3"/>
      <c r="BY189" s="9"/>
      <c r="BZ189" s="3"/>
      <c r="CA189" s="9"/>
      <c r="CB189" s="3"/>
      <c r="CC189" s="9"/>
      <c r="CD189" s="3"/>
      <c r="CE189" s="9"/>
      <c r="CF189" s="3"/>
      <c r="CG189" s="9"/>
    </row>
    <row r="190" spans="1:87" x14ac:dyDescent="0.25">
      <c r="BO190" s="9"/>
      <c r="BP190" s="3"/>
      <c r="BQ190" s="9"/>
      <c r="BR190" s="3"/>
      <c r="BS190" s="9"/>
      <c r="BT190" s="3"/>
      <c r="BU190" s="9"/>
      <c r="BV190" s="3"/>
      <c r="BW190" s="9"/>
      <c r="BX190" s="3"/>
      <c r="BY190" s="9"/>
      <c r="BZ190" s="3"/>
      <c r="CA190" s="9"/>
      <c r="CB190" s="3"/>
      <c r="CC190" s="9"/>
      <c r="CD190" s="3"/>
      <c r="CE190" s="9"/>
      <c r="CF190" s="3"/>
      <c r="CG190" s="9"/>
    </row>
    <row r="191" spans="1:87" x14ac:dyDescent="0.25">
      <c r="BO191" s="9"/>
      <c r="BP191" s="3"/>
      <c r="BQ191" s="9"/>
      <c r="BR191" s="3"/>
      <c r="BS191" s="9"/>
      <c r="BT191" s="3"/>
      <c r="BU191" s="9"/>
      <c r="BV191" s="3"/>
      <c r="BW191" s="9"/>
      <c r="BX191" s="3"/>
      <c r="BY191" s="9"/>
      <c r="BZ191" s="3"/>
      <c r="CA191" s="9"/>
      <c r="CB191" s="3"/>
      <c r="CC191" s="9"/>
      <c r="CD191" s="3"/>
      <c r="CE191" s="9"/>
      <c r="CF191" s="3"/>
      <c r="CG191" s="9"/>
    </row>
    <row r="192" spans="1:87" s="5" customFormat="1" x14ac:dyDescent="0.25">
      <c r="BO192" s="44"/>
      <c r="BP192" s="44"/>
      <c r="BQ192" s="44"/>
      <c r="BR192" s="44"/>
      <c r="BS192" s="44"/>
      <c r="BT192" s="44"/>
      <c r="BU192" s="44"/>
      <c r="BV192" s="44"/>
      <c r="BW192" s="44"/>
      <c r="BX192" s="44"/>
      <c r="BY192" s="44"/>
      <c r="BZ192" s="44"/>
      <c r="CA192" s="44"/>
      <c r="CB192" s="44"/>
      <c r="CC192" s="44"/>
      <c r="CD192" s="44"/>
      <c r="CE192" s="44"/>
      <c r="CF192" s="9"/>
      <c r="CG192" s="45"/>
    </row>
    <row r="193" spans="67:85" x14ac:dyDescent="0.25">
      <c r="BO193" s="3"/>
      <c r="BP193" s="3"/>
      <c r="BQ193" s="3"/>
      <c r="BR193" s="3"/>
      <c r="BS193" s="3"/>
      <c r="BT193" s="3"/>
      <c r="BU193" s="3"/>
      <c r="BV193" s="3"/>
      <c r="BW193" s="3"/>
      <c r="BX193" s="3"/>
      <c r="BY193" s="3"/>
      <c r="BZ193" s="3"/>
      <c r="CA193" s="3"/>
      <c r="CB193" s="3"/>
      <c r="CC193" s="3"/>
      <c r="CD193" s="3"/>
      <c r="CE193" s="3"/>
      <c r="CF193" s="3"/>
      <c r="CG193" s="3"/>
    </row>
    <row r="194" spans="67:85" x14ac:dyDescent="0.25">
      <c r="BO194" s="3"/>
      <c r="BP194" s="3"/>
      <c r="BQ194" s="3"/>
      <c r="BR194" s="3"/>
      <c r="BS194" s="3"/>
      <c r="BT194" s="3"/>
      <c r="BU194" s="3"/>
      <c r="BV194" s="3"/>
      <c r="BW194" s="3"/>
      <c r="BX194" s="3"/>
      <c r="BY194" s="3"/>
      <c r="BZ194" s="3"/>
    </row>
    <row r="195" spans="67:85" x14ac:dyDescent="0.25">
      <c r="BO195" s="3"/>
      <c r="BP195" s="3"/>
      <c r="BQ195" s="3"/>
      <c r="BR195" s="3"/>
      <c r="BS195" s="3"/>
      <c r="BT195" s="3"/>
      <c r="BU195" s="3"/>
      <c r="BV195" s="3"/>
      <c r="BW195" s="3"/>
      <c r="BX195" s="3"/>
      <c r="BY195" s="3"/>
      <c r="BZ195" s="3"/>
    </row>
  </sheetData>
  <sheetProtection formatCells="0" formatColumns="0" formatRows="0" insertColumns="0" insertRows="0" insertHyperlinks="0" deleteColumns="0" deleteRows="0" sort="0" autoFilter="0" pivotTables="0"/>
  <mergeCells count="60">
    <mergeCell ref="D178:E178"/>
    <mergeCell ref="BN178:BO178"/>
    <mergeCell ref="BL178:BM178"/>
    <mergeCell ref="F178:G178"/>
    <mergeCell ref="H178:I178"/>
    <mergeCell ref="J178:K178"/>
    <mergeCell ref="L178:M178"/>
    <mergeCell ref="N178:O178"/>
    <mergeCell ref="P178:Q178"/>
    <mergeCell ref="AT178:AU178"/>
    <mergeCell ref="R178:S178"/>
    <mergeCell ref="T178:U178"/>
    <mergeCell ref="V178:W178"/>
    <mergeCell ref="X178:Y178"/>
    <mergeCell ref="Z178:AA178"/>
    <mergeCell ref="AD178:AE178"/>
    <mergeCell ref="AF178:AG178"/>
    <mergeCell ref="AL178:AM178"/>
    <mergeCell ref="AH178:AI178"/>
    <mergeCell ref="AJ178:AK178"/>
    <mergeCell ref="AR178:AS178"/>
    <mergeCell ref="BV178:BW178"/>
    <mergeCell ref="AV178:AW178"/>
    <mergeCell ref="AX178:AY178"/>
    <mergeCell ref="AZ178:BA178"/>
    <mergeCell ref="BB178:BC178"/>
    <mergeCell ref="BD178:BE178"/>
    <mergeCell ref="BF178:BG178"/>
    <mergeCell ref="BH178:BI178"/>
    <mergeCell ref="BJ178:BK178"/>
    <mergeCell ref="BP178:BQ178"/>
    <mergeCell ref="BR178:BS178"/>
    <mergeCell ref="BT178:BU178"/>
    <mergeCell ref="BX178:BY178"/>
    <mergeCell ref="BZ178:CA178"/>
    <mergeCell ref="CB178:CC178"/>
    <mergeCell ref="CD178:CE178"/>
    <mergeCell ref="CF178:CG178"/>
    <mergeCell ref="BN179:BO179"/>
    <mergeCell ref="BN185:BO185"/>
    <mergeCell ref="BP179:BQ179"/>
    <mergeCell ref="BP185:BQ185"/>
    <mergeCell ref="BR179:BS179"/>
    <mergeCell ref="BR185:BS185"/>
    <mergeCell ref="CF179:CG179"/>
    <mergeCell ref="CF185:CG185"/>
    <mergeCell ref="A178:B178"/>
    <mergeCell ref="AB178:AC178"/>
    <mergeCell ref="BZ179:CA179"/>
    <mergeCell ref="BZ185:CA185"/>
    <mergeCell ref="CB179:CC179"/>
    <mergeCell ref="CB185:CC185"/>
    <mergeCell ref="CD179:CE179"/>
    <mergeCell ref="CD185:CE185"/>
    <mergeCell ref="BT179:BU179"/>
    <mergeCell ref="BT185:BU185"/>
    <mergeCell ref="BV179:BW179"/>
    <mergeCell ref="BV185:BW185"/>
    <mergeCell ref="BX179:BY179"/>
    <mergeCell ref="BX185:BY185"/>
  </mergeCells>
  <conditionalFormatting sqref="D179:E183">
    <cfRule type="colorScale" priority="173">
      <colorScale>
        <cfvo type="min"/>
        <cfvo type="percentile" val="50"/>
        <cfvo type="max"/>
        <color rgb="FFF8696B"/>
        <color rgb="FFFFEB84"/>
        <color rgb="FF63BE7B"/>
      </colorScale>
    </cfRule>
  </conditionalFormatting>
  <conditionalFormatting sqref="F179:G183">
    <cfRule type="colorScale" priority="172">
      <colorScale>
        <cfvo type="min"/>
        <cfvo type="percentile" val="50"/>
        <cfvo type="max"/>
        <color rgb="FFF8696B"/>
        <color rgb="FFFFEB84"/>
        <color rgb="FF63BE7B"/>
      </colorScale>
    </cfRule>
  </conditionalFormatting>
  <conditionalFormatting sqref="D179:I183">
    <cfRule type="colorScale" priority="303">
      <colorScale>
        <cfvo type="min"/>
        <cfvo type="percentile" val="50"/>
        <cfvo type="max"/>
        <color rgb="FFF8696B"/>
        <color rgb="FFFFEB84"/>
        <color rgb="FF63BE7B"/>
      </colorScale>
    </cfRule>
  </conditionalFormatting>
  <conditionalFormatting sqref="D179:BM183">
    <cfRule type="colorScale" priority="302">
      <colorScale>
        <cfvo type="min"/>
        <cfvo type="percentile" val="50"/>
        <cfvo type="max"/>
        <color rgb="FFF8696B"/>
        <color rgb="FFFFEB84"/>
        <color rgb="FF63BE7B"/>
      </colorScale>
    </cfRule>
  </conditionalFormatting>
  <conditionalFormatting sqref="CG180:CG184">
    <cfRule type="colorScale" priority="301">
      <colorScale>
        <cfvo type="min"/>
        <cfvo type="percentile" val="50"/>
        <cfvo type="max"/>
        <color rgb="FFF8696B"/>
        <color rgb="FFFFEB84"/>
        <color rgb="FF63BE7B"/>
      </colorScale>
    </cfRule>
  </conditionalFormatting>
  <conditionalFormatting sqref="CE180:CE184">
    <cfRule type="colorScale" priority="300">
      <colorScale>
        <cfvo type="min"/>
        <cfvo type="percentile" val="50"/>
        <cfvo type="max"/>
        <color rgb="FFF8696B"/>
        <color rgb="FFFFEB84"/>
        <color rgb="FF63BE7B"/>
      </colorScale>
    </cfRule>
  </conditionalFormatting>
  <conditionalFormatting sqref="CC180:CC184">
    <cfRule type="colorScale" priority="299">
      <colorScale>
        <cfvo type="min"/>
        <cfvo type="percentile" val="50"/>
        <cfvo type="max"/>
        <color rgb="FFF8696B"/>
        <color rgb="FFFFEB84"/>
        <color rgb="FF63BE7B"/>
      </colorScale>
    </cfRule>
  </conditionalFormatting>
  <conditionalFormatting sqref="CA180:CA184">
    <cfRule type="colorScale" priority="298">
      <colorScale>
        <cfvo type="min"/>
        <cfvo type="percentile" val="50"/>
        <cfvo type="max"/>
        <color rgb="FFF8696B"/>
        <color rgb="FFFFEB84"/>
        <color rgb="FF63BE7B"/>
      </colorScale>
    </cfRule>
  </conditionalFormatting>
  <conditionalFormatting sqref="BY180:BY184">
    <cfRule type="colorScale" priority="297">
      <colorScale>
        <cfvo type="min"/>
        <cfvo type="percentile" val="50"/>
        <cfvo type="max"/>
        <color rgb="FFF8696B"/>
        <color rgb="FFFFEB84"/>
        <color rgb="FF63BE7B"/>
      </colorScale>
    </cfRule>
  </conditionalFormatting>
  <conditionalFormatting sqref="BW180:BW184">
    <cfRule type="colorScale" priority="296">
      <colorScale>
        <cfvo type="min"/>
        <cfvo type="percentile" val="50"/>
        <cfvo type="max"/>
        <color rgb="FFF8696B"/>
        <color rgb="FFFFEB84"/>
        <color rgb="FF63BE7B"/>
      </colorScale>
    </cfRule>
  </conditionalFormatting>
  <conditionalFormatting sqref="BU180:BU184">
    <cfRule type="colorScale" priority="295">
      <colorScale>
        <cfvo type="min"/>
        <cfvo type="percentile" val="50"/>
        <cfvo type="max"/>
        <color rgb="FFF8696B"/>
        <color rgb="FFFFEB84"/>
        <color rgb="FF63BE7B"/>
      </colorScale>
    </cfRule>
  </conditionalFormatting>
  <conditionalFormatting sqref="BS180:BS184">
    <cfRule type="colorScale" priority="294">
      <colorScale>
        <cfvo type="min"/>
        <cfvo type="percentile" val="50"/>
        <cfvo type="max"/>
        <color rgb="FFF8696B"/>
        <color rgb="FFFFEB84"/>
        <color rgb="FF63BE7B"/>
      </colorScale>
    </cfRule>
  </conditionalFormatting>
  <conditionalFormatting sqref="BQ180:BQ184">
    <cfRule type="colorScale" priority="293">
      <colorScale>
        <cfvo type="min"/>
        <cfvo type="percentile" val="50"/>
        <cfvo type="max"/>
        <color rgb="FFF8696B"/>
        <color rgb="FFFFEB84"/>
        <color rgb="FF63BE7B"/>
      </colorScale>
    </cfRule>
  </conditionalFormatting>
  <conditionalFormatting sqref="BO180:BO184">
    <cfRule type="colorScale" priority="292">
      <colorScale>
        <cfvo type="min"/>
        <cfvo type="percentile" val="50"/>
        <cfvo type="max"/>
        <color rgb="FFF8696B"/>
        <color rgb="FFFFEB84"/>
        <color rgb="FF63BE7B"/>
      </colorScale>
    </cfRule>
  </conditionalFormatting>
  <conditionalFormatting sqref="D184:D188">
    <cfRule type="colorScale" priority="291">
      <colorScale>
        <cfvo type="min"/>
        <cfvo type="percentile" val="50"/>
        <cfvo type="max"/>
        <color rgb="FFF8696B"/>
        <color rgb="FFFFEB84"/>
        <color rgb="FF63BE7B"/>
      </colorScale>
    </cfRule>
  </conditionalFormatting>
  <conditionalFormatting sqref="D184:D188">
    <cfRule type="colorScale" priority="290">
      <colorScale>
        <cfvo type="min"/>
        <cfvo type="percentile" val="50"/>
        <cfvo type="max"/>
        <color rgb="FFF8696B"/>
        <color rgb="FFFFEB84"/>
        <color rgb="FF63BE7B"/>
      </colorScale>
    </cfRule>
  </conditionalFormatting>
  <conditionalFormatting sqref="D184:D188">
    <cfRule type="colorScale" priority="289">
      <colorScale>
        <cfvo type="min"/>
        <cfvo type="percentile" val="50"/>
        <cfvo type="max"/>
        <color rgb="FFF8696B"/>
        <color rgb="FFFFEB84"/>
        <color rgb="FF63BE7B"/>
      </colorScale>
    </cfRule>
  </conditionalFormatting>
  <conditionalFormatting sqref="AF184:AF188">
    <cfRule type="colorScale" priority="124">
      <colorScale>
        <cfvo type="min"/>
        <cfvo type="percentile" val="50"/>
        <cfvo type="max"/>
        <color rgb="FFF8696B"/>
        <color rgb="FFFFEB84"/>
        <color rgb="FF63BE7B"/>
      </colorScale>
    </cfRule>
  </conditionalFormatting>
  <conditionalFormatting sqref="AF184:AF188">
    <cfRule type="colorScale" priority="123">
      <colorScale>
        <cfvo type="min"/>
        <cfvo type="percentile" val="50"/>
        <cfvo type="max"/>
        <color rgb="FFF8696B"/>
        <color rgb="FFFFEB84"/>
        <color rgb="FF63BE7B"/>
      </colorScale>
    </cfRule>
  </conditionalFormatting>
  <conditionalFormatting sqref="F184:F188">
    <cfRule type="colorScale" priority="198">
      <colorScale>
        <cfvo type="min"/>
        <cfvo type="percentile" val="50"/>
        <cfvo type="max"/>
        <color rgb="FFF8696B"/>
        <color rgb="FFFFEB84"/>
        <color rgb="FF63BE7B"/>
      </colorScale>
    </cfRule>
  </conditionalFormatting>
  <conditionalFormatting sqref="F184:F188">
    <cfRule type="colorScale" priority="197">
      <colorScale>
        <cfvo type="min"/>
        <cfvo type="percentile" val="50"/>
        <cfvo type="max"/>
        <color rgb="FFF8696B"/>
        <color rgb="FFFFEB84"/>
        <color rgb="FF63BE7B"/>
      </colorScale>
    </cfRule>
  </conditionalFormatting>
  <conditionalFormatting sqref="F184:F188">
    <cfRule type="colorScale" priority="196">
      <colorScale>
        <cfvo type="min"/>
        <cfvo type="percentile" val="50"/>
        <cfvo type="max"/>
        <color rgb="FFF8696B"/>
        <color rgb="FFFFEB84"/>
        <color rgb="FF63BE7B"/>
      </colorScale>
    </cfRule>
  </conditionalFormatting>
  <conditionalFormatting sqref="H184:H188">
    <cfRule type="colorScale" priority="195">
      <colorScale>
        <cfvo type="min"/>
        <cfvo type="percentile" val="50"/>
        <cfvo type="max"/>
        <color rgb="FFF8696B"/>
        <color rgb="FFFFEB84"/>
        <color rgb="FF63BE7B"/>
      </colorScale>
    </cfRule>
  </conditionalFormatting>
  <conditionalFormatting sqref="H184:H188">
    <cfRule type="colorScale" priority="194">
      <colorScale>
        <cfvo type="min"/>
        <cfvo type="percentile" val="50"/>
        <cfvo type="max"/>
        <color rgb="FFF8696B"/>
        <color rgb="FFFFEB84"/>
        <color rgb="FF63BE7B"/>
      </colorScale>
    </cfRule>
  </conditionalFormatting>
  <conditionalFormatting sqref="H184:H188">
    <cfRule type="colorScale" priority="193">
      <colorScale>
        <cfvo type="min"/>
        <cfvo type="percentile" val="50"/>
        <cfvo type="max"/>
        <color rgb="FFF8696B"/>
        <color rgb="FFFFEB84"/>
        <color rgb="FF63BE7B"/>
      </colorScale>
    </cfRule>
  </conditionalFormatting>
  <conditionalFormatting sqref="J184:J188">
    <cfRule type="colorScale" priority="192">
      <colorScale>
        <cfvo type="min"/>
        <cfvo type="percentile" val="50"/>
        <cfvo type="max"/>
        <color rgb="FFF8696B"/>
        <color rgb="FFFFEB84"/>
        <color rgb="FF63BE7B"/>
      </colorScale>
    </cfRule>
  </conditionalFormatting>
  <conditionalFormatting sqref="J184:J188">
    <cfRule type="colorScale" priority="191">
      <colorScale>
        <cfvo type="min"/>
        <cfvo type="percentile" val="50"/>
        <cfvo type="max"/>
        <color rgb="FFF8696B"/>
        <color rgb="FFFFEB84"/>
        <color rgb="FF63BE7B"/>
      </colorScale>
    </cfRule>
  </conditionalFormatting>
  <conditionalFormatting sqref="J184:J188">
    <cfRule type="colorScale" priority="190">
      <colorScale>
        <cfvo type="min"/>
        <cfvo type="percentile" val="50"/>
        <cfvo type="max"/>
        <color rgb="FFF8696B"/>
        <color rgb="FFFFEB84"/>
        <color rgb="FF63BE7B"/>
      </colorScale>
    </cfRule>
  </conditionalFormatting>
  <conditionalFormatting sqref="E184:E188">
    <cfRule type="colorScale" priority="174">
      <colorScale>
        <cfvo type="min"/>
        <cfvo type="percentile" val="50"/>
        <cfvo type="max"/>
        <color rgb="FFF8696B"/>
        <color rgb="FFFFEB84"/>
        <color rgb="FF63BE7B"/>
      </colorScale>
    </cfRule>
  </conditionalFormatting>
  <conditionalFormatting sqref="G184:G188">
    <cfRule type="colorScale" priority="171">
      <colorScale>
        <cfvo type="min"/>
        <cfvo type="percentile" val="50"/>
        <cfvo type="max"/>
        <color rgb="FFF8696B"/>
        <color rgb="FFFFEB84"/>
        <color rgb="FF63BE7B"/>
      </colorScale>
    </cfRule>
  </conditionalFormatting>
  <conditionalFormatting sqref="H179:I188">
    <cfRule type="colorScale" priority="170">
      <colorScale>
        <cfvo type="min"/>
        <cfvo type="percentile" val="50"/>
        <cfvo type="max"/>
        <color rgb="FFF8696B"/>
        <color rgb="FFFFEB84"/>
        <color rgb="FF63BE7B"/>
      </colorScale>
    </cfRule>
  </conditionalFormatting>
  <conditionalFormatting sqref="H179:I183">
    <cfRule type="colorScale" priority="169">
      <colorScale>
        <cfvo type="min"/>
        <cfvo type="percentile" val="50"/>
        <cfvo type="max"/>
        <color rgb="FFF8696B"/>
        <color rgb="FFFFEB84"/>
        <color rgb="FF63BE7B"/>
      </colorScale>
    </cfRule>
  </conditionalFormatting>
  <conditionalFormatting sqref="H184:I188">
    <cfRule type="colorScale" priority="168">
      <colorScale>
        <cfvo type="min"/>
        <cfvo type="percentile" val="50"/>
        <cfvo type="max"/>
        <color rgb="FFF8696B"/>
        <color rgb="FFFFEB84"/>
        <color rgb="FF63BE7B"/>
      </colorScale>
    </cfRule>
  </conditionalFormatting>
  <conditionalFormatting sqref="J179:K183">
    <cfRule type="colorScale" priority="167">
      <colorScale>
        <cfvo type="min"/>
        <cfvo type="percentile" val="50"/>
        <cfvo type="max"/>
        <color rgb="FFF8696B"/>
        <color rgb="FFFFEB84"/>
        <color rgb="FF63BE7B"/>
      </colorScale>
    </cfRule>
  </conditionalFormatting>
  <conditionalFormatting sqref="J184:K188">
    <cfRule type="colorScale" priority="166">
      <colorScale>
        <cfvo type="min"/>
        <cfvo type="percentile" val="50"/>
        <cfvo type="max"/>
        <color rgb="FFF8696B"/>
        <color rgb="FFFFEB84"/>
        <color rgb="FF63BE7B"/>
      </colorScale>
    </cfRule>
  </conditionalFormatting>
  <conditionalFormatting sqref="L184:L188">
    <cfRule type="colorScale" priority="165">
      <colorScale>
        <cfvo type="min"/>
        <cfvo type="percentile" val="50"/>
        <cfvo type="max"/>
        <color rgb="FFF8696B"/>
        <color rgb="FFFFEB84"/>
        <color rgb="FF63BE7B"/>
      </colorScale>
    </cfRule>
  </conditionalFormatting>
  <conditionalFormatting sqref="L184:L188">
    <cfRule type="colorScale" priority="164">
      <colorScale>
        <cfvo type="min"/>
        <cfvo type="percentile" val="50"/>
        <cfvo type="max"/>
        <color rgb="FFF8696B"/>
        <color rgb="FFFFEB84"/>
        <color rgb="FF63BE7B"/>
      </colorScale>
    </cfRule>
  </conditionalFormatting>
  <conditionalFormatting sqref="L184:L188">
    <cfRule type="colorScale" priority="163">
      <colorScale>
        <cfvo type="min"/>
        <cfvo type="percentile" val="50"/>
        <cfvo type="max"/>
        <color rgb="FFF8696B"/>
        <color rgb="FFFFEB84"/>
        <color rgb="FF63BE7B"/>
      </colorScale>
    </cfRule>
  </conditionalFormatting>
  <conditionalFormatting sqref="L184:M188">
    <cfRule type="colorScale" priority="162">
      <colorScale>
        <cfvo type="min"/>
        <cfvo type="percentile" val="50"/>
        <cfvo type="max"/>
        <color rgb="FFF8696B"/>
        <color rgb="FFFFEB84"/>
        <color rgb="FF63BE7B"/>
      </colorScale>
    </cfRule>
  </conditionalFormatting>
  <conditionalFormatting sqref="N184:N188">
    <cfRule type="colorScale" priority="161">
      <colorScale>
        <cfvo type="min"/>
        <cfvo type="percentile" val="50"/>
        <cfvo type="max"/>
        <color rgb="FFF8696B"/>
        <color rgb="FFFFEB84"/>
        <color rgb="FF63BE7B"/>
      </colorScale>
    </cfRule>
  </conditionalFormatting>
  <conditionalFormatting sqref="N184:N188">
    <cfRule type="colorScale" priority="160">
      <colorScale>
        <cfvo type="min"/>
        <cfvo type="percentile" val="50"/>
        <cfvo type="max"/>
        <color rgb="FFF8696B"/>
        <color rgb="FFFFEB84"/>
        <color rgb="FF63BE7B"/>
      </colorScale>
    </cfRule>
  </conditionalFormatting>
  <conditionalFormatting sqref="N184:N188">
    <cfRule type="colorScale" priority="159">
      <colorScale>
        <cfvo type="min"/>
        <cfvo type="percentile" val="50"/>
        <cfvo type="max"/>
        <color rgb="FFF8696B"/>
        <color rgb="FFFFEB84"/>
        <color rgb="FF63BE7B"/>
      </colorScale>
    </cfRule>
  </conditionalFormatting>
  <conditionalFormatting sqref="N184:O188">
    <cfRule type="colorScale" priority="158">
      <colorScale>
        <cfvo type="min"/>
        <cfvo type="percentile" val="50"/>
        <cfvo type="max"/>
        <color rgb="FFF8696B"/>
        <color rgb="FFFFEB84"/>
        <color rgb="FF63BE7B"/>
      </colorScale>
    </cfRule>
  </conditionalFormatting>
  <conditionalFormatting sqref="P184:P188">
    <cfRule type="colorScale" priority="157">
      <colorScale>
        <cfvo type="min"/>
        <cfvo type="percentile" val="50"/>
        <cfvo type="max"/>
        <color rgb="FFF8696B"/>
        <color rgb="FFFFEB84"/>
        <color rgb="FF63BE7B"/>
      </colorScale>
    </cfRule>
  </conditionalFormatting>
  <conditionalFormatting sqref="P184:P188">
    <cfRule type="colorScale" priority="156">
      <colorScale>
        <cfvo type="min"/>
        <cfvo type="percentile" val="50"/>
        <cfvo type="max"/>
        <color rgb="FFF8696B"/>
        <color rgb="FFFFEB84"/>
        <color rgb="FF63BE7B"/>
      </colorScale>
    </cfRule>
  </conditionalFormatting>
  <conditionalFormatting sqref="P184:P188">
    <cfRule type="colorScale" priority="155">
      <colorScale>
        <cfvo type="min"/>
        <cfvo type="percentile" val="50"/>
        <cfvo type="max"/>
        <color rgb="FFF8696B"/>
        <color rgb="FFFFEB84"/>
        <color rgb="FF63BE7B"/>
      </colorScale>
    </cfRule>
  </conditionalFormatting>
  <conditionalFormatting sqref="P184:Q188">
    <cfRule type="colorScale" priority="154">
      <colorScale>
        <cfvo type="min"/>
        <cfvo type="percentile" val="50"/>
        <cfvo type="max"/>
        <color rgb="FFF8696B"/>
        <color rgb="FFFFEB84"/>
        <color rgb="FF63BE7B"/>
      </colorScale>
    </cfRule>
  </conditionalFormatting>
  <conditionalFormatting sqref="R184:R188">
    <cfRule type="colorScale" priority="153">
      <colorScale>
        <cfvo type="min"/>
        <cfvo type="percentile" val="50"/>
        <cfvo type="max"/>
        <color rgb="FFF8696B"/>
        <color rgb="FFFFEB84"/>
        <color rgb="FF63BE7B"/>
      </colorScale>
    </cfRule>
  </conditionalFormatting>
  <conditionalFormatting sqref="R184:R188">
    <cfRule type="colorScale" priority="152">
      <colorScale>
        <cfvo type="min"/>
        <cfvo type="percentile" val="50"/>
        <cfvo type="max"/>
        <color rgb="FFF8696B"/>
        <color rgb="FFFFEB84"/>
        <color rgb="FF63BE7B"/>
      </colorScale>
    </cfRule>
  </conditionalFormatting>
  <conditionalFormatting sqref="R184:R188">
    <cfRule type="colorScale" priority="151">
      <colorScale>
        <cfvo type="min"/>
        <cfvo type="percentile" val="50"/>
        <cfvo type="max"/>
        <color rgb="FFF8696B"/>
        <color rgb="FFFFEB84"/>
        <color rgb="FF63BE7B"/>
      </colorScale>
    </cfRule>
  </conditionalFormatting>
  <conditionalFormatting sqref="R184:S188">
    <cfRule type="colorScale" priority="150">
      <colorScale>
        <cfvo type="min"/>
        <cfvo type="percentile" val="50"/>
        <cfvo type="max"/>
        <color rgb="FFF8696B"/>
        <color rgb="FFFFEB84"/>
        <color rgb="FF63BE7B"/>
      </colorScale>
    </cfRule>
  </conditionalFormatting>
  <conditionalFormatting sqref="T184:T188">
    <cfRule type="colorScale" priority="149">
      <colorScale>
        <cfvo type="min"/>
        <cfvo type="percentile" val="50"/>
        <cfvo type="max"/>
        <color rgb="FFF8696B"/>
        <color rgb="FFFFEB84"/>
        <color rgb="FF63BE7B"/>
      </colorScale>
    </cfRule>
  </conditionalFormatting>
  <conditionalFormatting sqref="T184:T188">
    <cfRule type="colorScale" priority="148">
      <colorScale>
        <cfvo type="min"/>
        <cfvo type="percentile" val="50"/>
        <cfvo type="max"/>
        <color rgb="FFF8696B"/>
        <color rgb="FFFFEB84"/>
        <color rgb="FF63BE7B"/>
      </colorScale>
    </cfRule>
  </conditionalFormatting>
  <conditionalFormatting sqref="T184:T188">
    <cfRule type="colorScale" priority="147">
      <colorScale>
        <cfvo type="min"/>
        <cfvo type="percentile" val="50"/>
        <cfvo type="max"/>
        <color rgb="FFF8696B"/>
        <color rgb="FFFFEB84"/>
        <color rgb="FF63BE7B"/>
      </colorScale>
    </cfRule>
  </conditionalFormatting>
  <conditionalFormatting sqref="T184:U188">
    <cfRule type="colorScale" priority="146">
      <colorScale>
        <cfvo type="min"/>
        <cfvo type="percentile" val="50"/>
        <cfvo type="max"/>
        <color rgb="FFF8696B"/>
        <color rgb="FFFFEB84"/>
        <color rgb="FF63BE7B"/>
      </colorScale>
    </cfRule>
  </conditionalFormatting>
  <conditionalFormatting sqref="V184:V188">
    <cfRule type="colorScale" priority="145">
      <colorScale>
        <cfvo type="min"/>
        <cfvo type="percentile" val="50"/>
        <cfvo type="max"/>
        <color rgb="FFF8696B"/>
        <color rgb="FFFFEB84"/>
        <color rgb="FF63BE7B"/>
      </colorScale>
    </cfRule>
  </conditionalFormatting>
  <conditionalFormatting sqref="V184:V188">
    <cfRule type="colorScale" priority="144">
      <colorScale>
        <cfvo type="min"/>
        <cfvo type="percentile" val="50"/>
        <cfvo type="max"/>
        <color rgb="FFF8696B"/>
        <color rgb="FFFFEB84"/>
        <color rgb="FF63BE7B"/>
      </colorScale>
    </cfRule>
  </conditionalFormatting>
  <conditionalFormatting sqref="V184:V188">
    <cfRule type="colorScale" priority="143">
      <colorScale>
        <cfvo type="min"/>
        <cfvo type="percentile" val="50"/>
        <cfvo type="max"/>
        <color rgb="FFF8696B"/>
        <color rgb="FFFFEB84"/>
        <color rgb="FF63BE7B"/>
      </colorScale>
    </cfRule>
  </conditionalFormatting>
  <conditionalFormatting sqref="V184:W188">
    <cfRule type="colorScale" priority="142">
      <colorScale>
        <cfvo type="min"/>
        <cfvo type="percentile" val="50"/>
        <cfvo type="max"/>
        <color rgb="FFF8696B"/>
        <color rgb="FFFFEB84"/>
        <color rgb="FF63BE7B"/>
      </colorScale>
    </cfRule>
  </conditionalFormatting>
  <conditionalFormatting sqref="X184:X188">
    <cfRule type="colorScale" priority="141">
      <colorScale>
        <cfvo type="min"/>
        <cfvo type="percentile" val="50"/>
        <cfvo type="max"/>
        <color rgb="FFF8696B"/>
        <color rgb="FFFFEB84"/>
        <color rgb="FF63BE7B"/>
      </colorScale>
    </cfRule>
  </conditionalFormatting>
  <conditionalFormatting sqref="X184:X188">
    <cfRule type="colorScale" priority="140">
      <colorScale>
        <cfvo type="min"/>
        <cfvo type="percentile" val="50"/>
        <cfvo type="max"/>
        <color rgb="FFF8696B"/>
        <color rgb="FFFFEB84"/>
        <color rgb="FF63BE7B"/>
      </colorScale>
    </cfRule>
  </conditionalFormatting>
  <conditionalFormatting sqref="X184:X188">
    <cfRule type="colorScale" priority="139">
      <colorScale>
        <cfvo type="min"/>
        <cfvo type="percentile" val="50"/>
        <cfvo type="max"/>
        <color rgb="FFF8696B"/>
        <color rgb="FFFFEB84"/>
        <color rgb="FF63BE7B"/>
      </colorScale>
    </cfRule>
  </conditionalFormatting>
  <conditionalFormatting sqref="X184:Y188">
    <cfRule type="colorScale" priority="138">
      <colorScale>
        <cfvo type="min"/>
        <cfvo type="percentile" val="50"/>
        <cfvo type="max"/>
        <color rgb="FFF8696B"/>
        <color rgb="FFFFEB84"/>
        <color rgb="FF63BE7B"/>
      </colorScale>
    </cfRule>
  </conditionalFormatting>
  <conditionalFormatting sqref="Z184:Z188">
    <cfRule type="colorScale" priority="137">
      <colorScale>
        <cfvo type="min"/>
        <cfvo type="percentile" val="50"/>
        <cfvo type="max"/>
        <color rgb="FFF8696B"/>
        <color rgb="FFFFEB84"/>
        <color rgb="FF63BE7B"/>
      </colorScale>
    </cfRule>
  </conditionalFormatting>
  <conditionalFormatting sqref="Z184:Z188">
    <cfRule type="colorScale" priority="136">
      <colorScale>
        <cfvo type="min"/>
        <cfvo type="percentile" val="50"/>
        <cfvo type="max"/>
        <color rgb="FFF8696B"/>
        <color rgb="FFFFEB84"/>
        <color rgb="FF63BE7B"/>
      </colorScale>
    </cfRule>
  </conditionalFormatting>
  <conditionalFormatting sqref="Z184:Z188">
    <cfRule type="colorScale" priority="135">
      <colorScale>
        <cfvo type="min"/>
        <cfvo type="percentile" val="50"/>
        <cfvo type="max"/>
        <color rgb="FFF8696B"/>
        <color rgb="FFFFEB84"/>
        <color rgb="FF63BE7B"/>
      </colorScale>
    </cfRule>
  </conditionalFormatting>
  <conditionalFormatting sqref="Z184:AA188">
    <cfRule type="colorScale" priority="134">
      <colorScale>
        <cfvo type="min"/>
        <cfvo type="percentile" val="50"/>
        <cfvo type="max"/>
        <color rgb="FFF8696B"/>
        <color rgb="FFFFEB84"/>
        <color rgb="FF63BE7B"/>
      </colorScale>
    </cfRule>
  </conditionalFormatting>
  <conditionalFormatting sqref="AB184:AB188">
    <cfRule type="colorScale" priority="133">
      <colorScale>
        <cfvo type="min"/>
        <cfvo type="percentile" val="50"/>
        <cfvo type="max"/>
        <color rgb="FFF8696B"/>
        <color rgb="FFFFEB84"/>
        <color rgb="FF63BE7B"/>
      </colorScale>
    </cfRule>
  </conditionalFormatting>
  <conditionalFormatting sqref="AB184:AB188">
    <cfRule type="colorScale" priority="132">
      <colorScale>
        <cfvo type="min"/>
        <cfvo type="percentile" val="50"/>
        <cfvo type="max"/>
        <color rgb="FFF8696B"/>
        <color rgb="FFFFEB84"/>
        <color rgb="FF63BE7B"/>
      </colorScale>
    </cfRule>
  </conditionalFormatting>
  <conditionalFormatting sqref="AB184:AB188">
    <cfRule type="colorScale" priority="131">
      <colorScale>
        <cfvo type="min"/>
        <cfvo type="percentile" val="50"/>
        <cfvo type="max"/>
        <color rgb="FFF8696B"/>
        <color rgb="FFFFEB84"/>
        <color rgb="FF63BE7B"/>
      </colorScale>
    </cfRule>
  </conditionalFormatting>
  <conditionalFormatting sqref="AB184:AC188">
    <cfRule type="colorScale" priority="130">
      <colorScale>
        <cfvo type="min"/>
        <cfvo type="percentile" val="50"/>
        <cfvo type="max"/>
        <color rgb="FFF8696B"/>
        <color rgb="FFFFEB84"/>
        <color rgb="FF63BE7B"/>
      </colorScale>
    </cfRule>
  </conditionalFormatting>
  <conditionalFormatting sqref="AD184:AD188">
    <cfRule type="colorScale" priority="129">
      <colorScale>
        <cfvo type="min"/>
        <cfvo type="percentile" val="50"/>
        <cfvo type="max"/>
        <color rgb="FFF8696B"/>
        <color rgb="FFFFEB84"/>
        <color rgb="FF63BE7B"/>
      </colorScale>
    </cfRule>
  </conditionalFormatting>
  <conditionalFormatting sqref="AD184:AD188">
    <cfRule type="colorScale" priority="128">
      <colorScale>
        <cfvo type="min"/>
        <cfvo type="percentile" val="50"/>
        <cfvo type="max"/>
        <color rgb="FFF8696B"/>
        <color rgb="FFFFEB84"/>
        <color rgb="FF63BE7B"/>
      </colorScale>
    </cfRule>
  </conditionalFormatting>
  <conditionalFormatting sqref="AD184:AD188">
    <cfRule type="colorScale" priority="127">
      <colorScale>
        <cfvo type="min"/>
        <cfvo type="percentile" val="50"/>
        <cfvo type="max"/>
        <color rgb="FFF8696B"/>
        <color rgb="FFFFEB84"/>
        <color rgb="FF63BE7B"/>
      </colorScale>
    </cfRule>
  </conditionalFormatting>
  <conditionalFormatting sqref="AD184:AE188">
    <cfRule type="colorScale" priority="126">
      <colorScale>
        <cfvo type="min"/>
        <cfvo type="percentile" val="50"/>
        <cfvo type="max"/>
        <color rgb="FFF8696B"/>
        <color rgb="FFFFEB84"/>
        <color rgb="FF63BE7B"/>
      </colorScale>
    </cfRule>
  </conditionalFormatting>
  <conditionalFormatting sqref="AF184:AF188">
    <cfRule type="colorScale" priority="125">
      <colorScale>
        <cfvo type="min"/>
        <cfvo type="percentile" val="50"/>
        <cfvo type="max"/>
        <color rgb="FFF8696B"/>
        <color rgb="FFFFEB84"/>
        <color rgb="FF63BE7B"/>
      </colorScale>
    </cfRule>
  </conditionalFormatting>
  <conditionalFormatting sqref="AF184:AG188">
    <cfRule type="colorScale" priority="122">
      <colorScale>
        <cfvo type="min"/>
        <cfvo type="percentile" val="50"/>
        <cfvo type="max"/>
        <color rgb="FFF8696B"/>
        <color rgb="FFFFEB84"/>
        <color rgb="FF63BE7B"/>
      </colorScale>
    </cfRule>
  </conditionalFormatting>
  <conditionalFormatting sqref="AH184:AH188">
    <cfRule type="colorScale" priority="121">
      <colorScale>
        <cfvo type="min"/>
        <cfvo type="percentile" val="50"/>
        <cfvo type="max"/>
        <color rgb="FFF8696B"/>
        <color rgb="FFFFEB84"/>
        <color rgb="FF63BE7B"/>
      </colorScale>
    </cfRule>
  </conditionalFormatting>
  <conditionalFormatting sqref="AH184:AH188">
    <cfRule type="colorScale" priority="120">
      <colorScale>
        <cfvo type="min"/>
        <cfvo type="percentile" val="50"/>
        <cfvo type="max"/>
        <color rgb="FFF8696B"/>
        <color rgb="FFFFEB84"/>
        <color rgb="FF63BE7B"/>
      </colorScale>
    </cfRule>
  </conditionalFormatting>
  <conditionalFormatting sqref="AH184:AH188">
    <cfRule type="colorScale" priority="119">
      <colorScale>
        <cfvo type="min"/>
        <cfvo type="percentile" val="50"/>
        <cfvo type="max"/>
        <color rgb="FFF8696B"/>
        <color rgb="FFFFEB84"/>
        <color rgb="FF63BE7B"/>
      </colorScale>
    </cfRule>
  </conditionalFormatting>
  <conditionalFormatting sqref="AH184:AI188">
    <cfRule type="colorScale" priority="118">
      <colorScale>
        <cfvo type="min"/>
        <cfvo type="percentile" val="50"/>
        <cfvo type="max"/>
        <color rgb="FFF8696B"/>
        <color rgb="FFFFEB84"/>
        <color rgb="FF63BE7B"/>
      </colorScale>
    </cfRule>
  </conditionalFormatting>
  <conditionalFormatting sqref="AJ184:AJ188">
    <cfRule type="colorScale" priority="117">
      <colorScale>
        <cfvo type="min"/>
        <cfvo type="percentile" val="50"/>
        <cfvo type="max"/>
        <color rgb="FFF8696B"/>
        <color rgb="FFFFEB84"/>
        <color rgb="FF63BE7B"/>
      </colorScale>
    </cfRule>
  </conditionalFormatting>
  <conditionalFormatting sqref="AJ184:AJ188">
    <cfRule type="colorScale" priority="116">
      <colorScale>
        <cfvo type="min"/>
        <cfvo type="percentile" val="50"/>
        <cfvo type="max"/>
        <color rgb="FFF8696B"/>
        <color rgb="FFFFEB84"/>
        <color rgb="FF63BE7B"/>
      </colorScale>
    </cfRule>
  </conditionalFormatting>
  <conditionalFormatting sqref="AJ184:AJ188">
    <cfRule type="colorScale" priority="115">
      <colorScale>
        <cfvo type="min"/>
        <cfvo type="percentile" val="50"/>
        <cfvo type="max"/>
        <color rgb="FFF8696B"/>
        <color rgb="FFFFEB84"/>
        <color rgb="FF63BE7B"/>
      </colorScale>
    </cfRule>
  </conditionalFormatting>
  <conditionalFormatting sqref="AJ184:AK188">
    <cfRule type="colorScale" priority="114">
      <colorScale>
        <cfvo type="min"/>
        <cfvo type="percentile" val="50"/>
        <cfvo type="max"/>
        <color rgb="FFF8696B"/>
        <color rgb="FFFFEB84"/>
        <color rgb="FF63BE7B"/>
      </colorScale>
    </cfRule>
  </conditionalFormatting>
  <conditionalFormatting sqref="AL184:AL188">
    <cfRule type="colorScale" priority="113">
      <colorScale>
        <cfvo type="min"/>
        <cfvo type="percentile" val="50"/>
        <cfvo type="max"/>
        <color rgb="FFF8696B"/>
        <color rgb="FFFFEB84"/>
        <color rgb="FF63BE7B"/>
      </colorScale>
    </cfRule>
  </conditionalFormatting>
  <conditionalFormatting sqref="AL184:AL188">
    <cfRule type="colorScale" priority="112">
      <colorScale>
        <cfvo type="min"/>
        <cfvo type="percentile" val="50"/>
        <cfvo type="max"/>
        <color rgb="FFF8696B"/>
        <color rgb="FFFFEB84"/>
        <color rgb="FF63BE7B"/>
      </colorScale>
    </cfRule>
  </conditionalFormatting>
  <conditionalFormatting sqref="AL184:AL188">
    <cfRule type="colorScale" priority="111">
      <colorScale>
        <cfvo type="min"/>
        <cfvo type="percentile" val="50"/>
        <cfvo type="max"/>
        <color rgb="FFF8696B"/>
        <color rgb="FFFFEB84"/>
        <color rgb="FF63BE7B"/>
      </colorScale>
    </cfRule>
  </conditionalFormatting>
  <conditionalFormatting sqref="AL184:AM188">
    <cfRule type="colorScale" priority="110">
      <colorScale>
        <cfvo type="min"/>
        <cfvo type="percentile" val="50"/>
        <cfvo type="max"/>
        <color rgb="FFF8696B"/>
        <color rgb="FFFFEB84"/>
        <color rgb="FF63BE7B"/>
      </colorScale>
    </cfRule>
  </conditionalFormatting>
  <conditionalFormatting sqref="AN184:AN188">
    <cfRule type="colorScale" priority="109">
      <colorScale>
        <cfvo type="min"/>
        <cfvo type="percentile" val="50"/>
        <cfvo type="max"/>
        <color rgb="FFF8696B"/>
        <color rgb="FFFFEB84"/>
        <color rgb="FF63BE7B"/>
      </colorScale>
    </cfRule>
  </conditionalFormatting>
  <conditionalFormatting sqref="AN184:AN188">
    <cfRule type="colorScale" priority="108">
      <colorScale>
        <cfvo type="min"/>
        <cfvo type="percentile" val="50"/>
        <cfvo type="max"/>
        <color rgb="FFF8696B"/>
        <color rgb="FFFFEB84"/>
        <color rgb="FF63BE7B"/>
      </colorScale>
    </cfRule>
  </conditionalFormatting>
  <conditionalFormatting sqref="AN184:AN188">
    <cfRule type="colorScale" priority="107">
      <colorScale>
        <cfvo type="min"/>
        <cfvo type="percentile" val="50"/>
        <cfvo type="max"/>
        <color rgb="FFF8696B"/>
        <color rgb="FFFFEB84"/>
        <color rgb="FF63BE7B"/>
      </colorScale>
    </cfRule>
  </conditionalFormatting>
  <conditionalFormatting sqref="AN184:AO188">
    <cfRule type="colorScale" priority="106">
      <colorScale>
        <cfvo type="min"/>
        <cfvo type="percentile" val="50"/>
        <cfvo type="max"/>
        <color rgb="FFF8696B"/>
        <color rgb="FFFFEB84"/>
        <color rgb="FF63BE7B"/>
      </colorScale>
    </cfRule>
  </conditionalFormatting>
  <conditionalFormatting sqref="AP184:AP188">
    <cfRule type="colorScale" priority="105">
      <colorScale>
        <cfvo type="min"/>
        <cfvo type="percentile" val="50"/>
        <cfvo type="max"/>
        <color rgb="FFF8696B"/>
        <color rgb="FFFFEB84"/>
        <color rgb="FF63BE7B"/>
      </colorScale>
    </cfRule>
  </conditionalFormatting>
  <conditionalFormatting sqref="AP184:AP188">
    <cfRule type="colorScale" priority="104">
      <colorScale>
        <cfvo type="min"/>
        <cfvo type="percentile" val="50"/>
        <cfvo type="max"/>
        <color rgb="FFF8696B"/>
        <color rgb="FFFFEB84"/>
        <color rgb="FF63BE7B"/>
      </colorScale>
    </cfRule>
  </conditionalFormatting>
  <conditionalFormatting sqref="AP184:AP188">
    <cfRule type="colorScale" priority="103">
      <colorScale>
        <cfvo type="min"/>
        <cfvo type="percentile" val="50"/>
        <cfvo type="max"/>
        <color rgb="FFF8696B"/>
        <color rgb="FFFFEB84"/>
        <color rgb="FF63BE7B"/>
      </colorScale>
    </cfRule>
  </conditionalFormatting>
  <conditionalFormatting sqref="AP184:AQ188">
    <cfRule type="colorScale" priority="102">
      <colorScale>
        <cfvo type="min"/>
        <cfvo type="percentile" val="50"/>
        <cfvo type="max"/>
        <color rgb="FFF8696B"/>
        <color rgb="FFFFEB84"/>
        <color rgb="FF63BE7B"/>
      </colorScale>
    </cfRule>
  </conditionalFormatting>
  <conditionalFormatting sqref="AR184:AR188">
    <cfRule type="colorScale" priority="101">
      <colorScale>
        <cfvo type="min"/>
        <cfvo type="percentile" val="50"/>
        <cfvo type="max"/>
        <color rgb="FFF8696B"/>
        <color rgb="FFFFEB84"/>
        <color rgb="FF63BE7B"/>
      </colorScale>
    </cfRule>
  </conditionalFormatting>
  <conditionalFormatting sqref="AR184:AR188">
    <cfRule type="colorScale" priority="100">
      <colorScale>
        <cfvo type="min"/>
        <cfvo type="percentile" val="50"/>
        <cfvo type="max"/>
        <color rgb="FFF8696B"/>
        <color rgb="FFFFEB84"/>
        <color rgb="FF63BE7B"/>
      </colorScale>
    </cfRule>
  </conditionalFormatting>
  <conditionalFormatting sqref="AR184:AR188">
    <cfRule type="colorScale" priority="99">
      <colorScale>
        <cfvo type="min"/>
        <cfvo type="percentile" val="50"/>
        <cfvo type="max"/>
        <color rgb="FFF8696B"/>
        <color rgb="FFFFEB84"/>
        <color rgb="FF63BE7B"/>
      </colorScale>
    </cfRule>
  </conditionalFormatting>
  <conditionalFormatting sqref="AR184:AS188">
    <cfRule type="colorScale" priority="98">
      <colorScale>
        <cfvo type="min"/>
        <cfvo type="percentile" val="50"/>
        <cfvo type="max"/>
        <color rgb="FFF8696B"/>
        <color rgb="FFFFEB84"/>
        <color rgb="FF63BE7B"/>
      </colorScale>
    </cfRule>
  </conditionalFormatting>
  <conditionalFormatting sqref="AT184:AT188">
    <cfRule type="colorScale" priority="97">
      <colorScale>
        <cfvo type="min"/>
        <cfvo type="percentile" val="50"/>
        <cfvo type="max"/>
        <color rgb="FFF8696B"/>
        <color rgb="FFFFEB84"/>
        <color rgb="FF63BE7B"/>
      </colorScale>
    </cfRule>
  </conditionalFormatting>
  <conditionalFormatting sqref="AT184:AT188">
    <cfRule type="colorScale" priority="96">
      <colorScale>
        <cfvo type="min"/>
        <cfvo type="percentile" val="50"/>
        <cfvo type="max"/>
        <color rgb="FFF8696B"/>
        <color rgb="FFFFEB84"/>
        <color rgb="FF63BE7B"/>
      </colorScale>
    </cfRule>
  </conditionalFormatting>
  <conditionalFormatting sqref="AT184:AT188">
    <cfRule type="colorScale" priority="95">
      <colorScale>
        <cfvo type="min"/>
        <cfvo type="percentile" val="50"/>
        <cfvo type="max"/>
        <color rgb="FFF8696B"/>
        <color rgb="FFFFEB84"/>
        <color rgb="FF63BE7B"/>
      </colorScale>
    </cfRule>
  </conditionalFormatting>
  <conditionalFormatting sqref="AT184:AU188">
    <cfRule type="colorScale" priority="94">
      <colorScale>
        <cfvo type="min"/>
        <cfvo type="percentile" val="50"/>
        <cfvo type="max"/>
        <color rgb="FFF8696B"/>
        <color rgb="FFFFEB84"/>
        <color rgb="FF63BE7B"/>
      </colorScale>
    </cfRule>
  </conditionalFormatting>
  <conditionalFormatting sqref="AV184:AV188">
    <cfRule type="colorScale" priority="93">
      <colorScale>
        <cfvo type="min"/>
        <cfvo type="percentile" val="50"/>
        <cfvo type="max"/>
        <color rgb="FFF8696B"/>
        <color rgb="FFFFEB84"/>
        <color rgb="FF63BE7B"/>
      </colorScale>
    </cfRule>
  </conditionalFormatting>
  <conditionalFormatting sqref="AV184:AV188">
    <cfRule type="colorScale" priority="92">
      <colorScale>
        <cfvo type="min"/>
        <cfvo type="percentile" val="50"/>
        <cfvo type="max"/>
        <color rgb="FFF8696B"/>
        <color rgb="FFFFEB84"/>
        <color rgb="FF63BE7B"/>
      </colorScale>
    </cfRule>
  </conditionalFormatting>
  <conditionalFormatting sqref="AV184:AV188">
    <cfRule type="colorScale" priority="91">
      <colorScale>
        <cfvo type="min"/>
        <cfvo type="percentile" val="50"/>
        <cfvo type="max"/>
        <color rgb="FFF8696B"/>
        <color rgb="FFFFEB84"/>
        <color rgb="FF63BE7B"/>
      </colorScale>
    </cfRule>
  </conditionalFormatting>
  <conditionalFormatting sqref="AV184:AW188">
    <cfRule type="colorScale" priority="90">
      <colorScale>
        <cfvo type="min"/>
        <cfvo type="percentile" val="50"/>
        <cfvo type="max"/>
        <color rgb="FFF8696B"/>
        <color rgb="FFFFEB84"/>
        <color rgb="FF63BE7B"/>
      </colorScale>
    </cfRule>
  </conditionalFormatting>
  <conditionalFormatting sqref="AX184:AX188">
    <cfRule type="colorScale" priority="89">
      <colorScale>
        <cfvo type="min"/>
        <cfvo type="percentile" val="50"/>
        <cfvo type="max"/>
        <color rgb="FFF8696B"/>
        <color rgb="FFFFEB84"/>
        <color rgb="FF63BE7B"/>
      </colorScale>
    </cfRule>
  </conditionalFormatting>
  <conditionalFormatting sqref="AX184:AX188">
    <cfRule type="colorScale" priority="88">
      <colorScale>
        <cfvo type="min"/>
        <cfvo type="percentile" val="50"/>
        <cfvo type="max"/>
        <color rgb="FFF8696B"/>
        <color rgb="FFFFEB84"/>
        <color rgb="FF63BE7B"/>
      </colorScale>
    </cfRule>
  </conditionalFormatting>
  <conditionalFormatting sqref="AX184:AX188">
    <cfRule type="colorScale" priority="87">
      <colorScale>
        <cfvo type="min"/>
        <cfvo type="percentile" val="50"/>
        <cfvo type="max"/>
        <color rgb="FFF8696B"/>
        <color rgb="FFFFEB84"/>
        <color rgb="FF63BE7B"/>
      </colorScale>
    </cfRule>
  </conditionalFormatting>
  <conditionalFormatting sqref="AX184:AY188">
    <cfRule type="colorScale" priority="86">
      <colorScale>
        <cfvo type="min"/>
        <cfvo type="percentile" val="50"/>
        <cfvo type="max"/>
        <color rgb="FFF8696B"/>
        <color rgb="FFFFEB84"/>
        <color rgb="FF63BE7B"/>
      </colorScale>
    </cfRule>
  </conditionalFormatting>
  <conditionalFormatting sqref="AZ184:AZ188">
    <cfRule type="colorScale" priority="85">
      <colorScale>
        <cfvo type="min"/>
        <cfvo type="percentile" val="50"/>
        <cfvo type="max"/>
        <color rgb="FFF8696B"/>
        <color rgb="FFFFEB84"/>
        <color rgb="FF63BE7B"/>
      </colorScale>
    </cfRule>
  </conditionalFormatting>
  <conditionalFormatting sqref="AZ184:AZ188">
    <cfRule type="colorScale" priority="84">
      <colorScale>
        <cfvo type="min"/>
        <cfvo type="percentile" val="50"/>
        <cfvo type="max"/>
        <color rgb="FFF8696B"/>
        <color rgb="FFFFEB84"/>
        <color rgb="FF63BE7B"/>
      </colorScale>
    </cfRule>
  </conditionalFormatting>
  <conditionalFormatting sqref="AZ184:AZ188">
    <cfRule type="colorScale" priority="83">
      <colorScale>
        <cfvo type="min"/>
        <cfvo type="percentile" val="50"/>
        <cfvo type="max"/>
        <color rgb="FFF8696B"/>
        <color rgb="FFFFEB84"/>
        <color rgb="FF63BE7B"/>
      </colorScale>
    </cfRule>
  </conditionalFormatting>
  <conditionalFormatting sqref="AZ184:BA188">
    <cfRule type="colorScale" priority="82">
      <colorScale>
        <cfvo type="min"/>
        <cfvo type="percentile" val="50"/>
        <cfvo type="max"/>
        <color rgb="FFF8696B"/>
        <color rgb="FFFFEB84"/>
        <color rgb="FF63BE7B"/>
      </colorScale>
    </cfRule>
  </conditionalFormatting>
  <conditionalFormatting sqref="BB184:BB188">
    <cfRule type="colorScale" priority="81">
      <colorScale>
        <cfvo type="min"/>
        <cfvo type="percentile" val="50"/>
        <cfvo type="max"/>
        <color rgb="FFF8696B"/>
        <color rgb="FFFFEB84"/>
        <color rgb="FF63BE7B"/>
      </colorScale>
    </cfRule>
  </conditionalFormatting>
  <conditionalFormatting sqref="BB184:BB188">
    <cfRule type="colorScale" priority="80">
      <colorScale>
        <cfvo type="min"/>
        <cfvo type="percentile" val="50"/>
        <cfvo type="max"/>
        <color rgb="FFF8696B"/>
        <color rgb="FFFFEB84"/>
        <color rgb="FF63BE7B"/>
      </colorScale>
    </cfRule>
  </conditionalFormatting>
  <conditionalFormatting sqref="BB184:BB188">
    <cfRule type="colorScale" priority="79">
      <colorScale>
        <cfvo type="min"/>
        <cfvo type="percentile" val="50"/>
        <cfvo type="max"/>
        <color rgb="FFF8696B"/>
        <color rgb="FFFFEB84"/>
        <color rgb="FF63BE7B"/>
      </colorScale>
    </cfRule>
  </conditionalFormatting>
  <conditionalFormatting sqref="BB184:BC188">
    <cfRule type="colorScale" priority="78">
      <colorScale>
        <cfvo type="min"/>
        <cfvo type="percentile" val="50"/>
        <cfvo type="max"/>
        <color rgb="FFF8696B"/>
        <color rgb="FFFFEB84"/>
        <color rgb="FF63BE7B"/>
      </colorScale>
    </cfRule>
  </conditionalFormatting>
  <conditionalFormatting sqref="BD184:BD188">
    <cfRule type="colorScale" priority="77">
      <colorScale>
        <cfvo type="min"/>
        <cfvo type="percentile" val="50"/>
        <cfvo type="max"/>
        <color rgb="FFF8696B"/>
        <color rgb="FFFFEB84"/>
        <color rgb="FF63BE7B"/>
      </colorScale>
    </cfRule>
  </conditionalFormatting>
  <conditionalFormatting sqref="BD184:BD188">
    <cfRule type="colorScale" priority="76">
      <colorScale>
        <cfvo type="min"/>
        <cfvo type="percentile" val="50"/>
        <cfvo type="max"/>
        <color rgb="FFF8696B"/>
        <color rgb="FFFFEB84"/>
        <color rgb="FF63BE7B"/>
      </colorScale>
    </cfRule>
  </conditionalFormatting>
  <conditionalFormatting sqref="BD184:BD188">
    <cfRule type="colorScale" priority="75">
      <colorScale>
        <cfvo type="min"/>
        <cfvo type="percentile" val="50"/>
        <cfvo type="max"/>
        <color rgb="FFF8696B"/>
        <color rgb="FFFFEB84"/>
        <color rgb="FF63BE7B"/>
      </colorScale>
    </cfRule>
  </conditionalFormatting>
  <conditionalFormatting sqref="BD184:BE188">
    <cfRule type="colorScale" priority="74">
      <colorScale>
        <cfvo type="min"/>
        <cfvo type="percentile" val="50"/>
        <cfvo type="max"/>
        <color rgb="FFF8696B"/>
        <color rgb="FFFFEB84"/>
        <color rgb="FF63BE7B"/>
      </colorScale>
    </cfRule>
  </conditionalFormatting>
  <conditionalFormatting sqref="BF184:BF188">
    <cfRule type="colorScale" priority="73">
      <colorScale>
        <cfvo type="min"/>
        <cfvo type="percentile" val="50"/>
        <cfvo type="max"/>
        <color rgb="FFF8696B"/>
        <color rgb="FFFFEB84"/>
        <color rgb="FF63BE7B"/>
      </colorScale>
    </cfRule>
  </conditionalFormatting>
  <conditionalFormatting sqref="BF184:BF188">
    <cfRule type="colorScale" priority="72">
      <colorScale>
        <cfvo type="min"/>
        <cfvo type="percentile" val="50"/>
        <cfvo type="max"/>
        <color rgb="FFF8696B"/>
        <color rgb="FFFFEB84"/>
        <color rgb="FF63BE7B"/>
      </colorScale>
    </cfRule>
  </conditionalFormatting>
  <conditionalFormatting sqref="BF184:BF188">
    <cfRule type="colorScale" priority="71">
      <colorScale>
        <cfvo type="min"/>
        <cfvo type="percentile" val="50"/>
        <cfvo type="max"/>
        <color rgb="FFF8696B"/>
        <color rgb="FFFFEB84"/>
        <color rgb="FF63BE7B"/>
      </colorScale>
    </cfRule>
  </conditionalFormatting>
  <conditionalFormatting sqref="BF184:BG188">
    <cfRule type="colorScale" priority="70">
      <colorScale>
        <cfvo type="min"/>
        <cfvo type="percentile" val="50"/>
        <cfvo type="max"/>
        <color rgb="FFF8696B"/>
        <color rgb="FFFFEB84"/>
        <color rgb="FF63BE7B"/>
      </colorScale>
    </cfRule>
  </conditionalFormatting>
  <conditionalFormatting sqref="BH184:BH188">
    <cfRule type="colorScale" priority="69">
      <colorScale>
        <cfvo type="min"/>
        <cfvo type="percentile" val="50"/>
        <cfvo type="max"/>
        <color rgb="FFF8696B"/>
        <color rgb="FFFFEB84"/>
        <color rgb="FF63BE7B"/>
      </colorScale>
    </cfRule>
  </conditionalFormatting>
  <conditionalFormatting sqref="BH184:BH188">
    <cfRule type="colorScale" priority="68">
      <colorScale>
        <cfvo type="min"/>
        <cfvo type="percentile" val="50"/>
        <cfvo type="max"/>
        <color rgb="FFF8696B"/>
        <color rgb="FFFFEB84"/>
        <color rgb="FF63BE7B"/>
      </colorScale>
    </cfRule>
  </conditionalFormatting>
  <conditionalFormatting sqref="BH184:BH188">
    <cfRule type="colorScale" priority="67">
      <colorScale>
        <cfvo type="min"/>
        <cfvo type="percentile" val="50"/>
        <cfvo type="max"/>
        <color rgb="FFF8696B"/>
        <color rgb="FFFFEB84"/>
        <color rgb="FF63BE7B"/>
      </colorScale>
    </cfRule>
  </conditionalFormatting>
  <conditionalFormatting sqref="BH184:BI188">
    <cfRule type="colorScale" priority="66">
      <colorScale>
        <cfvo type="min"/>
        <cfvo type="percentile" val="50"/>
        <cfvo type="max"/>
        <color rgb="FFF8696B"/>
        <color rgb="FFFFEB84"/>
        <color rgb="FF63BE7B"/>
      </colorScale>
    </cfRule>
  </conditionalFormatting>
  <conditionalFormatting sqref="BJ184:BJ188">
    <cfRule type="colorScale" priority="65">
      <colorScale>
        <cfvo type="min"/>
        <cfvo type="percentile" val="50"/>
        <cfvo type="max"/>
        <color rgb="FFF8696B"/>
        <color rgb="FFFFEB84"/>
        <color rgb="FF63BE7B"/>
      </colorScale>
    </cfRule>
  </conditionalFormatting>
  <conditionalFormatting sqref="BJ184:BJ188">
    <cfRule type="colorScale" priority="64">
      <colorScale>
        <cfvo type="min"/>
        <cfvo type="percentile" val="50"/>
        <cfvo type="max"/>
        <color rgb="FFF8696B"/>
        <color rgb="FFFFEB84"/>
        <color rgb="FF63BE7B"/>
      </colorScale>
    </cfRule>
  </conditionalFormatting>
  <conditionalFormatting sqref="BJ184:BJ188">
    <cfRule type="colorScale" priority="63">
      <colorScale>
        <cfvo type="min"/>
        <cfvo type="percentile" val="50"/>
        <cfvo type="max"/>
        <color rgb="FFF8696B"/>
        <color rgb="FFFFEB84"/>
        <color rgb="FF63BE7B"/>
      </colorScale>
    </cfRule>
  </conditionalFormatting>
  <conditionalFormatting sqref="BJ184:BK188">
    <cfRule type="colorScale" priority="62">
      <colorScale>
        <cfvo type="min"/>
        <cfvo type="percentile" val="50"/>
        <cfvo type="max"/>
        <color rgb="FFF8696B"/>
        <color rgb="FFFFEB84"/>
        <color rgb="FF63BE7B"/>
      </colorScale>
    </cfRule>
  </conditionalFormatting>
  <conditionalFormatting sqref="BL184:BL188">
    <cfRule type="colorScale" priority="61">
      <colorScale>
        <cfvo type="min"/>
        <cfvo type="percentile" val="50"/>
        <cfvo type="max"/>
        <color rgb="FFF8696B"/>
        <color rgb="FFFFEB84"/>
        <color rgb="FF63BE7B"/>
      </colorScale>
    </cfRule>
  </conditionalFormatting>
  <conditionalFormatting sqref="BL184:BL188">
    <cfRule type="colorScale" priority="60">
      <colorScale>
        <cfvo type="min"/>
        <cfvo type="percentile" val="50"/>
        <cfvo type="max"/>
        <color rgb="FFF8696B"/>
        <color rgb="FFFFEB84"/>
        <color rgb="FF63BE7B"/>
      </colorScale>
    </cfRule>
  </conditionalFormatting>
  <conditionalFormatting sqref="BL184:BL188">
    <cfRule type="colorScale" priority="59">
      <colorScale>
        <cfvo type="min"/>
        <cfvo type="percentile" val="50"/>
        <cfvo type="max"/>
        <color rgb="FFF8696B"/>
        <color rgb="FFFFEB84"/>
        <color rgb="FF63BE7B"/>
      </colorScale>
    </cfRule>
  </conditionalFormatting>
  <conditionalFormatting sqref="BL184:BM188">
    <cfRule type="colorScale" priority="58">
      <colorScale>
        <cfvo type="min"/>
        <cfvo type="percentile" val="50"/>
        <cfvo type="max"/>
        <color rgb="FFF8696B"/>
        <color rgb="FFFFEB84"/>
        <color rgb="FF63BE7B"/>
      </colorScale>
    </cfRule>
  </conditionalFormatting>
  <conditionalFormatting sqref="H179:I183">
    <cfRule type="colorScale" priority="57">
      <colorScale>
        <cfvo type="min"/>
        <cfvo type="percentile" val="50"/>
        <cfvo type="max"/>
        <color rgb="FFF8696B"/>
        <color rgb="FFFFEB84"/>
        <color rgb="FF63BE7B"/>
      </colorScale>
    </cfRule>
  </conditionalFormatting>
  <conditionalFormatting sqref="J179:K183">
    <cfRule type="colorScale" priority="55">
      <colorScale>
        <cfvo type="min"/>
        <cfvo type="percentile" val="50"/>
        <cfvo type="max"/>
        <color rgb="FFF8696B"/>
        <color rgb="FFFFEB84"/>
        <color rgb="FF63BE7B"/>
      </colorScale>
    </cfRule>
  </conditionalFormatting>
  <conditionalFormatting sqref="J179:K183">
    <cfRule type="colorScale" priority="56">
      <colorScale>
        <cfvo type="min"/>
        <cfvo type="percentile" val="50"/>
        <cfvo type="max"/>
        <color rgb="FFF8696B"/>
        <color rgb="FFFFEB84"/>
        <color rgb="FF63BE7B"/>
      </colorScale>
    </cfRule>
  </conditionalFormatting>
  <conditionalFormatting sqref="L179:M183">
    <cfRule type="colorScale" priority="53">
      <colorScale>
        <cfvo type="min"/>
        <cfvo type="percentile" val="50"/>
        <cfvo type="max"/>
        <color rgb="FFF8696B"/>
        <color rgb="FFFFEB84"/>
        <color rgb="FF63BE7B"/>
      </colorScale>
    </cfRule>
  </conditionalFormatting>
  <conditionalFormatting sqref="L179:M183">
    <cfRule type="colorScale" priority="54">
      <colorScale>
        <cfvo type="min"/>
        <cfvo type="percentile" val="50"/>
        <cfvo type="max"/>
        <color rgb="FFF8696B"/>
        <color rgb="FFFFEB84"/>
        <color rgb="FF63BE7B"/>
      </colorScale>
    </cfRule>
  </conditionalFormatting>
  <conditionalFormatting sqref="N179:O183">
    <cfRule type="colorScale" priority="51">
      <colorScale>
        <cfvo type="min"/>
        <cfvo type="percentile" val="50"/>
        <cfvo type="max"/>
        <color rgb="FFF8696B"/>
        <color rgb="FFFFEB84"/>
        <color rgb="FF63BE7B"/>
      </colorScale>
    </cfRule>
  </conditionalFormatting>
  <conditionalFormatting sqref="N179:O183">
    <cfRule type="colorScale" priority="52">
      <colorScale>
        <cfvo type="min"/>
        <cfvo type="percentile" val="50"/>
        <cfvo type="max"/>
        <color rgb="FFF8696B"/>
        <color rgb="FFFFEB84"/>
        <color rgb="FF63BE7B"/>
      </colorScale>
    </cfRule>
  </conditionalFormatting>
  <conditionalFormatting sqref="P179:Q183">
    <cfRule type="colorScale" priority="49">
      <colorScale>
        <cfvo type="min"/>
        <cfvo type="percentile" val="50"/>
        <cfvo type="max"/>
        <color rgb="FFF8696B"/>
        <color rgb="FFFFEB84"/>
        <color rgb="FF63BE7B"/>
      </colorScale>
    </cfRule>
  </conditionalFormatting>
  <conditionalFormatting sqref="P179:Q183">
    <cfRule type="colorScale" priority="50">
      <colorScale>
        <cfvo type="min"/>
        <cfvo type="percentile" val="50"/>
        <cfvo type="max"/>
        <color rgb="FFF8696B"/>
        <color rgb="FFFFEB84"/>
        <color rgb="FF63BE7B"/>
      </colorScale>
    </cfRule>
  </conditionalFormatting>
  <conditionalFormatting sqref="R179:S183">
    <cfRule type="colorScale" priority="47">
      <colorScale>
        <cfvo type="min"/>
        <cfvo type="percentile" val="50"/>
        <cfvo type="max"/>
        <color rgb="FFF8696B"/>
        <color rgb="FFFFEB84"/>
        <color rgb="FF63BE7B"/>
      </colorScale>
    </cfRule>
  </conditionalFormatting>
  <conditionalFormatting sqref="R179:S183">
    <cfRule type="colorScale" priority="48">
      <colorScale>
        <cfvo type="min"/>
        <cfvo type="percentile" val="50"/>
        <cfvo type="max"/>
        <color rgb="FFF8696B"/>
        <color rgb="FFFFEB84"/>
        <color rgb="FF63BE7B"/>
      </colorScale>
    </cfRule>
  </conditionalFormatting>
  <conditionalFormatting sqref="T179:U183">
    <cfRule type="colorScale" priority="45">
      <colorScale>
        <cfvo type="min"/>
        <cfvo type="percentile" val="50"/>
        <cfvo type="max"/>
        <color rgb="FFF8696B"/>
        <color rgb="FFFFEB84"/>
        <color rgb="FF63BE7B"/>
      </colorScale>
    </cfRule>
  </conditionalFormatting>
  <conditionalFormatting sqref="T179:U183">
    <cfRule type="colorScale" priority="46">
      <colorScale>
        <cfvo type="min"/>
        <cfvo type="percentile" val="50"/>
        <cfvo type="max"/>
        <color rgb="FFF8696B"/>
        <color rgb="FFFFEB84"/>
        <color rgb="FF63BE7B"/>
      </colorScale>
    </cfRule>
  </conditionalFormatting>
  <conditionalFormatting sqref="V179:W183">
    <cfRule type="colorScale" priority="43">
      <colorScale>
        <cfvo type="min"/>
        <cfvo type="percentile" val="50"/>
        <cfvo type="max"/>
        <color rgb="FFF8696B"/>
        <color rgb="FFFFEB84"/>
        <color rgb="FF63BE7B"/>
      </colorScale>
    </cfRule>
  </conditionalFormatting>
  <conditionalFormatting sqref="V179:W183">
    <cfRule type="colorScale" priority="44">
      <colorScale>
        <cfvo type="min"/>
        <cfvo type="percentile" val="50"/>
        <cfvo type="max"/>
        <color rgb="FFF8696B"/>
        <color rgb="FFFFEB84"/>
        <color rgb="FF63BE7B"/>
      </colorScale>
    </cfRule>
  </conditionalFormatting>
  <conditionalFormatting sqref="X179:Y183">
    <cfRule type="colorScale" priority="41">
      <colorScale>
        <cfvo type="min"/>
        <cfvo type="percentile" val="50"/>
        <cfvo type="max"/>
        <color rgb="FFF8696B"/>
        <color rgb="FFFFEB84"/>
        <color rgb="FF63BE7B"/>
      </colorScale>
    </cfRule>
  </conditionalFormatting>
  <conditionalFormatting sqref="X179:Y183">
    <cfRule type="colorScale" priority="42">
      <colorScale>
        <cfvo type="min"/>
        <cfvo type="percentile" val="50"/>
        <cfvo type="max"/>
        <color rgb="FFF8696B"/>
        <color rgb="FFFFEB84"/>
        <color rgb="FF63BE7B"/>
      </colorScale>
    </cfRule>
  </conditionalFormatting>
  <conditionalFormatting sqref="Z179:AA183">
    <cfRule type="colorScale" priority="39">
      <colorScale>
        <cfvo type="min"/>
        <cfvo type="percentile" val="50"/>
        <cfvo type="max"/>
        <color rgb="FFF8696B"/>
        <color rgb="FFFFEB84"/>
        <color rgb="FF63BE7B"/>
      </colorScale>
    </cfRule>
  </conditionalFormatting>
  <conditionalFormatting sqref="Z179:AA183">
    <cfRule type="colorScale" priority="40">
      <colorScale>
        <cfvo type="min"/>
        <cfvo type="percentile" val="50"/>
        <cfvo type="max"/>
        <color rgb="FFF8696B"/>
        <color rgb="FFFFEB84"/>
        <color rgb="FF63BE7B"/>
      </colorScale>
    </cfRule>
  </conditionalFormatting>
  <conditionalFormatting sqref="AB179:AC183">
    <cfRule type="colorScale" priority="37">
      <colorScale>
        <cfvo type="min"/>
        <cfvo type="percentile" val="50"/>
        <cfvo type="max"/>
        <color rgb="FFF8696B"/>
        <color rgb="FFFFEB84"/>
        <color rgb="FF63BE7B"/>
      </colorScale>
    </cfRule>
  </conditionalFormatting>
  <conditionalFormatting sqref="AB179:AC183">
    <cfRule type="colorScale" priority="38">
      <colorScale>
        <cfvo type="min"/>
        <cfvo type="percentile" val="50"/>
        <cfvo type="max"/>
        <color rgb="FFF8696B"/>
        <color rgb="FFFFEB84"/>
        <color rgb="FF63BE7B"/>
      </colorScale>
    </cfRule>
  </conditionalFormatting>
  <conditionalFormatting sqref="AD179:AE183">
    <cfRule type="colorScale" priority="35">
      <colorScale>
        <cfvo type="min"/>
        <cfvo type="percentile" val="50"/>
        <cfvo type="max"/>
        <color rgb="FFF8696B"/>
        <color rgb="FFFFEB84"/>
        <color rgb="FF63BE7B"/>
      </colorScale>
    </cfRule>
  </conditionalFormatting>
  <conditionalFormatting sqref="AD179:AE183">
    <cfRule type="colorScale" priority="36">
      <colorScale>
        <cfvo type="min"/>
        <cfvo type="percentile" val="50"/>
        <cfvo type="max"/>
        <color rgb="FFF8696B"/>
        <color rgb="FFFFEB84"/>
        <color rgb="FF63BE7B"/>
      </colorScale>
    </cfRule>
  </conditionalFormatting>
  <conditionalFormatting sqref="AF179:AG183">
    <cfRule type="colorScale" priority="33">
      <colorScale>
        <cfvo type="min"/>
        <cfvo type="percentile" val="50"/>
        <cfvo type="max"/>
        <color rgb="FFF8696B"/>
        <color rgb="FFFFEB84"/>
        <color rgb="FF63BE7B"/>
      </colorScale>
    </cfRule>
  </conditionalFormatting>
  <conditionalFormatting sqref="AF179:AG183">
    <cfRule type="colorScale" priority="34">
      <colorScale>
        <cfvo type="min"/>
        <cfvo type="percentile" val="50"/>
        <cfvo type="max"/>
        <color rgb="FFF8696B"/>
        <color rgb="FFFFEB84"/>
        <color rgb="FF63BE7B"/>
      </colorScale>
    </cfRule>
  </conditionalFormatting>
  <conditionalFormatting sqref="AH179:AI183">
    <cfRule type="colorScale" priority="31">
      <colorScale>
        <cfvo type="min"/>
        <cfvo type="percentile" val="50"/>
        <cfvo type="max"/>
        <color rgb="FFF8696B"/>
        <color rgb="FFFFEB84"/>
        <color rgb="FF63BE7B"/>
      </colorScale>
    </cfRule>
  </conditionalFormatting>
  <conditionalFormatting sqref="AH179:AI183">
    <cfRule type="colorScale" priority="32">
      <colorScale>
        <cfvo type="min"/>
        <cfvo type="percentile" val="50"/>
        <cfvo type="max"/>
        <color rgb="FFF8696B"/>
        <color rgb="FFFFEB84"/>
        <color rgb="FF63BE7B"/>
      </colorScale>
    </cfRule>
  </conditionalFormatting>
  <conditionalFormatting sqref="AJ179:AK183">
    <cfRule type="colorScale" priority="29">
      <colorScale>
        <cfvo type="min"/>
        <cfvo type="percentile" val="50"/>
        <cfvo type="max"/>
        <color rgb="FFF8696B"/>
        <color rgb="FFFFEB84"/>
        <color rgb="FF63BE7B"/>
      </colorScale>
    </cfRule>
  </conditionalFormatting>
  <conditionalFormatting sqref="AJ179:AK183">
    <cfRule type="colorScale" priority="30">
      <colorScale>
        <cfvo type="min"/>
        <cfvo type="percentile" val="50"/>
        <cfvo type="max"/>
        <color rgb="FFF8696B"/>
        <color rgb="FFFFEB84"/>
        <color rgb="FF63BE7B"/>
      </colorScale>
    </cfRule>
  </conditionalFormatting>
  <conditionalFormatting sqref="AL179:AM183">
    <cfRule type="colorScale" priority="27">
      <colorScale>
        <cfvo type="min"/>
        <cfvo type="percentile" val="50"/>
        <cfvo type="max"/>
        <color rgb="FFF8696B"/>
        <color rgb="FFFFEB84"/>
        <color rgb="FF63BE7B"/>
      </colorScale>
    </cfRule>
  </conditionalFormatting>
  <conditionalFormatting sqref="AL179:AM183">
    <cfRule type="colorScale" priority="28">
      <colorScale>
        <cfvo type="min"/>
        <cfvo type="percentile" val="50"/>
        <cfvo type="max"/>
        <color rgb="FFF8696B"/>
        <color rgb="FFFFEB84"/>
        <color rgb="FF63BE7B"/>
      </colorScale>
    </cfRule>
  </conditionalFormatting>
  <conditionalFormatting sqref="AN179:AO183">
    <cfRule type="colorScale" priority="25">
      <colorScale>
        <cfvo type="min"/>
        <cfvo type="percentile" val="50"/>
        <cfvo type="max"/>
        <color rgb="FFF8696B"/>
        <color rgb="FFFFEB84"/>
        <color rgb="FF63BE7B"/>
      </colorScale>
    </cfRule>
  </conditionalFormatting>
  <conditionalFormatting sqref="AN179:AO183">
    <cfRule type="colorScale" priority="26">
      <colorScale>
        <cfvo type="min"/>
        <cfvo type="percentile" val="50"/>
        <cfvo type="max"/>
        <color rgb="FFF8696B"/>
        <color rgb="FFFFEB84"/>
        <color rgb="FF63BE7B"/>
      </colorScale>
    </cfRule>
  </conditionalFormatting>
  <conditionalFormatting sqref="AP179:AQ183">
    <cfRule type="colorScale" priority="23">
      <colorScale>
        <cfvo type="min"/>
        <cfvo type="percentile" val="50"/>
        <cfvo type="max"/>
        <color rgb="FFF8696B"/>
        <color rgb="FFFFEB84"/>
        <color rgb="FF63BE7B"/>
      </colorScale>
    </cfRule>
  </conditionalFormatting>
  <conditionalFormatting sqref="AP179:AQ183">
    <cfRule type="colorScale" priority="24">
      <colorScale>
        <cfvo type="min"/>
        <cfvo type="percentile" val="50"/>
        <cfvo type="max"/>
        <color rgb="FFF8696B"/>
        <color rgb="FFFFEB84"/>
        <color rgb="FF63BE7B"/>
      </colorScale>
    </cfRule>
  </conditionalFormatting>
  <conditionalFormatting sqref="AR179:AS183">
    <cfRule type="colorScale" priority="21">
      <colorScale>
        <cfvo type="min"/>
        <cfvo type="percentile" val="50"/>
        <cfvo type="max"/>
        <color rgb="FFF8696B"/>
        <color rgb="FFFFEB84"/>
        <color rgb="FF63BE7B"/>
      </colorScale>
    </cfRule>
  </conditionalFormatting>
  <conditionalFormatting sqref="AR179:AS183">
    <cfRule type="colorScale" priority="22">
      <colorScale>
        <cfvo type="min"/>
        <cfvo type="percentile" val="50"/>
        <cfvo type="max"/>
        <color rgb="FFF8696B"/>
        <color rgb="FFFFEB84"/>
        <color rgb="FF63BE7B"/>
      </colorScale>
    </cfRule>
  </conditionalFormatting>
  <conditionalFormatting sqref="AT179:AU183">
    <cfRule type="colorScale" priority="19">
      <colorScale>
        <cfvo type="min"/>
        <cfvo type="percentile" val="50"/>
        <cfvo type="max"/>
        <color rgb="FFF8696B"/>
        <color rgb="FFFFEB84"/>
        <color rgb="FF63BE7B"/>
      </colorScale>
    </cfRule>
  </conditionalFormatting>
  <conditionalFormatting sqref="AT179:AU183">
    <cfRule type="colorScale" priority="20">
      <colorScale>
        <cfvo type="min"/>
        <cfvo type="percentile" val="50"/>
        <cfvo type="max"/>
        <color rgb="FFF8696B"/>
        <color rgb="FFFFEB84"/>
        <color rgb="FF63BE7B"/>
      </colorScale>
    </cfRule>
  </conditionalFormatting>
  <conditionalFormatting sqref="AV179:AW183">
    <cfRule type="colorScale" priority="17">
      <colorScale>
        <cfvo type="min"/>
        <cfvo type="percentile" val="50"/>
        <cfvo type="max"/>
        <color rgb="FFF8696B"/>
        <color rgb="FFFFEB84"/>
        <color rgb="FF63BE7B"/>
      </colorScale>
    </cfRule>
  </conditionalFormatting>
  <conditionalFormatting sqref="AV179:AW183">
    <cfRule type="colorScale" priority="18">
      <colorScale>
        <cfvo type="min"/>
        <cfvo type="percentile" val="50"/>
        <cfvo type="max"/>
        <color rgb="FFF8696B"/>
        <color rgb="FFFFEB84"/>
        <color rgb="FF63BE7B"/>
      </colorScale>
    </cfRule>
  </conditionalFormatting>
  <conditionalFormatting sqref="AX179:AY183">
    <cfRule type="colorScale" priority="15">
      <colorScale>
        <cfvo type="min"/>
        <cfvo type="percentile" val="50"/>
        <cfvo type="max"/>
        <color rgb="FFF8696B"/>
        <color rgb="FFFFEB84"/>
        <color rgb="FF63BE7B"/>
      </colorScale>
    </cfRule>
  </conditionalFormatting>
  <conditionalFormatting sqref="AX179:AY183">
    <cfRule type="colorScale" priority="16">
      <colorScale>
        <cfvo type="min"/>
        <cfvo type="percentile" val="50"/>
        <cfvo type="max"/>
        <color rgb="FFF8696B"/>
        <color rgb="FFFFEB84"/>
        <color rgb="FF63BE7B"/>
      </colorScale>
    </cfRule>
  </conditionalFormatting>
  <conditionalFormatting sqref="AZ179:BA183">
    <cfRule type="colorScale" priority="13">
      <colorScale>
        <cfvo type="min"/>
        <cfvo type="percentile" val="50"/>
        <cfvo type="max"/>
        <color rgb="FFF8696B"/>
        <color rgb="FFFFEB84"/>
        <color rgb="FF63BE7B"/>
      </colorScale>
    </cfRule>
  </conditionalFormatting>
  <conditionalFormatting sqref="AZ179:BA183">
    <cfRule type="colorScale" priority="14">
      <colorScale>
        <cfvo type="min"/>
        <cfvo type="percentile" val="50"/>
        <cfvo type="max"/>
        <color rgb="FFF8696B"/>
        <color rgb="FFFFEB84"/>
        <color rgb="FF63BE7B"/>
      </colorScale>
    </cfRule>
  </conditionalFormatting>
  <conditionalFormatting sqref="BB179:BC183">
    <cfRule type="colorScale" priority="11">
      <colorScale>
        <cfvo type="min"/>
        <cfvo type="percentile" val="50"/>
        <cfvo type="max"/>
        <color rgb="FFF8696B"/>
        <color rgb="FFFFEB84"/>
        <color rgb="FF63BE7B"/>
      </colorScale>
    </cfRule>
  </conditionalFormatting>
  <conditionalFormatting sqref="BB179:BC183">
    <cfRule type="colorScale" priority="12">
      <colorScale>
        <cfvo type="min"/>
        <cfvo type="percentile" val="50"/>
        <cfvo type="max"/>
        <color rgb="FFF8696B"/>
        <color rgb="FFFFEB84"/>
        <color rgb="FF63BE7B"/>
      </colorScale>
    </cfRule>
  </conditionalFormatting>
  <conditionalFormatting sqref="BD179:BE183">
    <cfRule type="colorScale" priority="9">
      <colorScale>
        <cfvo type="min"/>
        <cfvo type="percentile" val="50"/>
        <cfvo type="max"/>
        <color rgb="FFF8696B"/>
        <color rgb="FFFFEB84"/>
        <color rgb="FF63BE7B"/>
      </colorScale>
    </cfRule>
  </conditionalFormatting>
  <conditionalFormatting sqref="BD179:BE183">
    <cfRule type="colorScale" priority="10">
      <colorScale>
        <cfvo type="min"/>
        <cfvo type="percentile" val="50"/>
        <cfvo type="max"/>
        <color rgb="FFF8696B"/>
        <color rgb="FFFFEB84"/>
        <color rgb="FF63BE7B"/>
      </colorScale>
    </cfRule>
  </conditionalFormatting>
  <conditionalFormatting sqref="BF179:BG183">
    <cfRule type="colorScale" priority="7">
      <colorScale>
        <cfvo type="min"/>
        <cfvo type="percentile" val="50"/>
        <cfvo type="max"/>
        <color rgb="FFF8696B"/>
        <color rgb="FFFFEB84"/>
        <color rgb="FF63BE7B"/>
      </colorScale>
    </cfRule>
  </conditionalFormatting>
  <conditionalFormatting sqref="BF179:BG183">
    <cfRule type="colorScale" priority="8">
      <colorScale>
        <cfvo type="min"/>
        <cfvo type="percentile" val="50"/>
        <cfvo type="max"/>
        <color rgb="FFF8696B"/>
        <color rgb="FFFFEB84"/>
        <color rgb="FF63BE7B"/>
      </colorScale>
    </cfRule>
  </conditionalFormatting>
  <conditionalFormatting sqref="BH179:BI183">
    <cfRule type="colorScale" priority="5">
      <colorScale>
        <cfvo type="min"/>
        <cfvo type="percentile" val="50"/>
        <cfvo type="max"/>
        <color rgb="FFF8696B"/>
        <color rgb="FFFFEB84"/>
        <color rgb="FF63BE7B"/>
      </colorScale>
    </cfRule>
  </conditionalFormatting>
  <conditionalFormatting sqref="BH179:BI183">
    <cfRule type="colorScale" priority="6">
      <colorScale>
        <cfvo type="min"/>
        <cfvo type="percentile" val="50"/>
        <cfvo type="max"/>
        <color rgb="FFF8696B"/>
        <color rgb="FFFFEB84"/>
        <color rgb="FF63BE7B"/>
      </colorScale>
    </cfRule>
  </conditionalFormatting>
  <conditionalFormatting sqref="BJ179:BK183">
    <cfRule type="colorScale" priority="3">
      <colorScale>
        <cfvo type="min"/>
        <cfvo type="percentile" val="50"/>
        <cfvo type="max"/>
        <color rgb="FFF8696B"/>
        <color rgb="FFFFEB84"/>
        <color rgb="FF63BE7B"/>
      </colorScale>
    </cfRule>
  </conditionalFormatting>
  <conditionalFormatting sqref="BJ179:BK183">
    <cfRule type="colorScale" priority="4">
      <colorScale>
        <cfvo type="min"/>
        <cfvo type="percentile" val="50"/>
        <cfvo type="max"/>
        <color rgb="FFF8696B"/>
        <color rgb="FFFFEB84"/>
        <color rgb="FF63BE7B"/>
      </colorScale>
    </cfRule>
  </conditionalFormatting>
  <conditionalFormatting sqref="BL179:BM183">
    <cfRule type="colorScale" priority="1">
      <colorScale>
        <cfvo type="min"/>
        <cfvo type="percentile" val="50"/>
        <cfvo type="max"/>
        <color rgb="FFF8696B"/>
        <color rgb="FFFFEB84"/>
        <color rgb="FF63BE7B"/>
      </colorScale>
    </cfRule>
  </conditionalFormatting>
  <conditionalFormatting sqref="BL179:BM183">
    <cfRule type="colorScale" priority="2">
      <colorScale>
        <cfvo type="min"/>
        <cfvo type="percentile" val="50"/>
        <cfvo type="max"/>
        <color rgb="FFF8696B"/>
        <color rgb="FFFFEB84"/>
        <color rgb="FF63BE7B"/>
      </colorScale>
    </cfRule>
  </conditionalFormatting>
  <pageMargins left="0.7" right="0.7" top="0.75" bottom="0.75" header="0.3" footer="0.3"/>
  <pageSetup orientation="portrait" r:id="rId1"/>
  <headerFooter alignWithMargins="0"/>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I68"/>
  <sheetViews>
    <sheetView workbookViewId="0">
      <pane ySplit="1" topLeftCell="A2" activePane="bottomLeft" state="frozen"/>
      <selection pane="bottomLeft" activeCell="A46" sqref="A46"/>
    </sheetView>
  </sheetViews>
  <sheetFormatPr defaultRowHeight="16.5" x14ac:dyDescent="0.25"/>
  <cols>
    <col min="1" max="1" width="14.42578125" style="2" bestFit="1" customWidth="1"/>
    <col min="2" max="2" width="12" style="2" customWidth="1"/>
    <col min="3" max="3" width="10.85546875" style="2" customWidth="1"/>
    <col min="4" max="64" width="15.28515625" style="2" customWidth="1"/>
    <col min="65" max="65" width="13.7109375" style="2" customWidth="1"/>
    <col min="66" max="86" width="12" style="2" customWidth="1"/>
    <col min="87" max="87" width="50.7109375" style="29" customWidth="1"/>
    <col min="88" max="16384" width="9.140625" style="2"/>
  </cols>
  <sheetData>
    <row r="1" spans="1:87" x14ac:dyDescent="0.25">
      <c r="A1" s="4" t="s">
        <v>450</v>
      </c>
      <c r="B1" s="4" t="s">
        <v>320</v>
      </c>
      <c r="C1" s="27" t="s">
        <v>321</v>
      </c>
      <c r="D1" s="4" t="s">
        <v>362</v>
      </c>
      <c r="E1" s="4" t="s">
        <v>322</v>
      </c>
      <c r="F1" s="4" t="s">
        <v>363</v>
      </c>
      <c r="G1" s="4" t="s">
        <v>323</v>
      </c>
      <c r="H1" s="4" t="s">
        <v>364</v>
      </c>
      <c r="I1" s="4" t="s">
        <v>324</v>
      </c>
      <c r="J1" s="4" t="s">
        <v>365</v>
      </c>
      <c r="K1" s="4" t="s">
        <v>325</v>
      </c>
      <c r="L1" s="4" t="s">
        <v>366</v>
      </c>
      <c r="M1" s="4" t="s">
        <v>326</v>
      </c>
      <c r="N1" s="4" t="s">
        <v>367</v>
      </c>
      <c r="O1" s="4" t="s">
        <v>327</v>
      </c>
      <c r="P1" s="4" t="s">
        <v>368</v>
      </c>
      <c r="Q1" s="4" t="s">
        <v>328</v>
      </c>
      <c r="R1" s="4" t="s">
        <v>369</v>
      </c>
      <c r="S1" s="4" t="s">
        <v>329</v>
      </c>
      <c r="T1" s="4" t="s">
        <v>370</v>
      </c>
      <c r="U1" s="4" t="s">
        <v>330</v>
      </c>
      <c r="V1" s="4" t="s">
        <v>371</v>
      </c>
      <c r="W1" s="4" t="s">
        <v>331</v>
      </c>
      <c r="X1" s="4" t="s">
        <v>372</v>
      </c>
      <c r="Y1" s="4" t="s">
        <v>332</v>
      </c>
      <c r="Z1" s="4" t="s">
        <v>373</v>
      </c>
      <c r="AA1" s="4" t="s">
        <v>333</v>
      </c>
      <c r="AB1" s="4" t="s">
        <v>374</v>
      </c>
      <c r="AC1" s="4" t="s">
        <v>334</v>
      </c>
      <c r="AD1" s="4" t="s">
        <v>375</v>
      </c>
      <c r="AE1" s="4" t="s">
        <v>335</v>
      </c>
      <c r="AF1" s="4" t="s">
        <v>376</v>
      </c>
      <c r="AG1" s="4" t="s">
        <v>336</v>
      </c>
      <c r="AH1" s="4" t="s">
        <v>377</v>
      </c>
      <c r="AI1" s="4" t="s">
        <v>337</v>
      </c>
      <c r="AJ1" s="4" t="s">
        <v>378</v>
      </c>
      <c r="AK1" s="4" t="s">
        <v>338</v>
      </c>
      <c r="AL1" s="4" t="s">
        <v>379</v>
      </c>
      <c r="AM1" s="4" t="s">
        <v>339</v>
      </c>
      <c r="AN1" s="4" t="s">
        <v>380</v>
      </c>
      <c r="AO1" s="4" t="s">
        <v>340</v>
      </c>
      <c r="AP1" s="4" t="s">
        <v>381</v>
      </c>
      <c r="AQ1" s="4" t="s">
        <v>341</v>
      </c>
      <c r="AR1" s="4" t="s">
        <v>382</v>
      </c>
      <c r="AS1" s="4" t="s">
        <v>342</v>
      </c>
      <c r="AT1" s="4" t="s">
        <v>383</v>
      </c>
      <c r="AU1" s="4" t="s">
        <v>343</v>
      </c>
      <c r="AV1" s="4" t="s">
        <v>384</v>
      </c>
      <c r="AW1" s="4" t="s">
        <v>344</v>
      </c>
      <c r="AX1" s="4" t="s">
        <v>385</v>
      </c>
      <c r="AY1" s="4" t="s">
        <v>345</v>
      </c>
      <c r="AZ1" s="4" t="s">
        <v>386</v>
      </c>
      <c r="BA1" s="4" t="s">
        <v>346</v>
      </c>
      <c r="BB1" s="4" t="s">
        <v>387</v>
      </c>
      <c r="BC1" s="4" t="s">
        <v>347</v>
      </c>
      <c r="BD1" s="4" t="s">
        <v>388</v>
      </c>
      <c r="BE1" s="4" t="s">
        <v>348</v>
      </c>
      <c r="BF1" s="4" t="s">
        <v>389</v>
      </c>
      <c r="BG1" s="4" t="s">
        <v>349</v>
      </c>
      <c r="BH1" s="4" t="s">
        <v>390</v>
      </c>
      <c r="BI1" s="4" t="s">
        <v>350</v>
      </c>
      <c r="BJ1" s="4" t="s">
        <v>391</v>
      </c>
      <c r="BK1" s="4" t="s">
        <v>351</v>
      </c>
      <c r="BL1" s="4" t="s">
        <v>392</v>
      </c>
      <c r="BM1" s="4" t="s">
        <v>352</v>
      </c>
      <c r="BN1" s="4" t="s">
        <v>393</v>
      </c>
      <c r="BO1" s="4" t="s">
        <v>353</v>
      </c>
      <c r="BP1" s="4" t="s">
        <v>394</v>
      </c>
      <c r="BQ1" s="4" t="s">
        <v>354</v>
      </c>
      <c r="BR1" s="4" t="s">
        <v>395</v>
      </c>
      <c r="BS1" s="4" t="s">
        <v>355</v>
      </c>
      <c r="BT1" s="4" t="s">
        <v>396</v>
      </c>
      <c r="BU1" s="4" t="s">
        <v>356</v>
      </c>
      <c r="BV1" s="4" t="s">
        <v>397</v>
      </c>
      <c r="BW1" s="4" t="s">
        <v>357</v>
      </c>
      <c r="BX1" s="4" t="s">
        <v>398</v>
      </c>
      <c r="BY1" s="4" t="s">
        <v>358</v>
      </c>
      <c r="BZ1" s="4" t="s">
        <v>399</v>
      </c>
      <c r="CA1" s="4" t="s">
        <v>400</v>
      </c>
      <c r="CB1" s="4" t="s">
        <v>401</v>
      </c>
      <c r="CC1" s="4" t="s">
        <v>359</v>
      </c>
      <c r="CD1" s="4" t="s">
        <v>402</v>
      </c>
      <c r="CE1" s="4" t="s">
        <v>403</v>
      </c>
      <c r="CF1" s="4" t="s">
        <v>404</v>
      </c>
      <c r="CG1" s="4" t="s">
        <v>405</v>
      </c>
      <c r="CH1" s="4" t="s">
        <v>406</v>
      </c>
      <c r="CI1" s="27" t="s">
        <v>360</v>
      </c>
    </row>
    <row r="2" spans="1:87" s="46" customFormat="1" ht="12.75" x14ac:dyDescent="0.25">
      <c r="B2" s="46" t="s">
        <v>8</v>
      </c>
      <c r="C2" s="47" t="s">
        <v>9</v>
      </c>
      <c r="E2" s="46" t="s">
        <v>4</v>
      </c>
      <c r="G2" s="46" t="s">
        <v>4</v>
      </c>
      <c r="I2" s="46" t="s">
        <v>4</v>
      </c>
      <c r="K2" s="46" t="s">
        <v>4</v>
      </c>
      <c r="M2" s="46" t="s">
        <v>4</v>
      </c>
      <c r="O2" s="46" t="s">
        <v>4</v>
      </c>
      <c r="Q2" s="46" t="s">
        <v>4</v>
      </c>
      <c r="S2" s="46" t="s">
        <v>4</v>
      </c>
      <c r="U2" s="46" t="s">
        <v>4</v>
      </c>
      <c r="W2" s="46" t="s">
        <v>4</v>
      </c>
      <c r="Y2" s="46" t="s">
        <v>4</v>
      </c>
      <c r="AA2" s="46" t="s">
        <v>4</v>
      </c>
      <c r="AC2" s="46" t="s">
        <v>4</v>
      </c>
      <c r="AE2" s="46" t="s">
        <v>10</v>
      </c>
      <c r="AG2" s="46" t="s">
        <v>10</v>
      </c>
      <c r="AI2" s="46" t="s">
        <v>10</v>
      </c>
      <c r="AK2" s="46" t="s">
        <v>361</v>
      </c>
      <c r="AM2" s="46" t="s">
        <v>361</v>
      </c>
      <c r="AO2" s="46" t="s">
        <v>361</v>
      </c>
      <c r="AQ2" s="46" t="s">
        <v>361</v>
      </c>
      <c r="AS2" s="46" t="s">
        <v>361</v>
      </c>
      <c r="AU2" s="46" t="s">
        <v>361</v>
      </c>
      <c r="AW2" s="46" t="s">
        <v>361</v>
      </c>
      <c r="AY2" s="46" t="s">
        <v>10</v>
      </c>
      <c r="BA2" s="46" t="s">
        <v>361</v>
      </c>
      <c r="BC2" s="46" t="s">
        <v>10</v>
      </c>
      <c r="BE2" s="46" t="s">
        <v>361</v>
      </c>
      <c r="BG2" s="46" t="s">
        <v>4</v>
      </c>
      <c r="BI2" s="46" t="s">
        <v>4</v>
      </c>
      <c r="BK2" s="46" t="s">
        <v>4</v>
      </c>
      <c r="BM2" s="46" t="s">
        <v>4</v>
      </c>
      <c r="BO2" s="46">
        <v>2</v>
      </c>
      <c r="BQ2" s="46">
        <v>2</v>
      </c>
      <c r="BS2" s="46">
        <v>2</v>
      </c>
      <c r="BU2" s="46">
        <v>2</v>
      </c>
      <c r="BW2" s="46">
        <v>2</v>
      </c>
      <c r="BY2" s="46">
        <v>2</v>
      </c>
      <c r="CA2" s="46">
        <v>2</v>
      </c>
      <c r="CC2" s="46">
        <v>2</v>
      </c>
      <c r="CE2" s="46">
        <v>2</v>
      </c>
      <c r="CG2" s="46">
        <v>2</v>
      </c>
      <c r="CI2" s="47"/>
    </row>
    <row r="3" spans="1:87" s="46" customFormat="1" ht="12.75" x14ac:dyDescent="0.25">
      <c r="B3" s="46" t="s">
        <v>12</v>
      </c>
      <c r="C3" s="47" t="s">
        <v>9</v>
      </c>
      <c r="E3" s="46" t="s">
        <v>4</v>
      </c>
      <c r="G3" s="46" t="s">
        <v>4</v>
      </c>
      <c r="I3" s="46" t="s">
        <v>4</v>
      </c>
      <c r="K3" s="46" t="s">
        <v>4</v>
      </c>
      <c r="M3" s="46" t="s">
        <v>4</v>
      </c>
      <c r="O3" s="46" t="s">
        <v>4</v>
      </c>
      <c r="Q3" s="46" t="s">
        <v>4</v>
      </c>
      <c r="S3" s="46" t="s">
        <v>4</v>
      </c>
      <c r="U3" s="46" t="s">
        <v>4</v>
      </c>
      <c r="W3" s="46" t="s">
        <v>4</v>
      </c>
      <c r="Y3" s="46" t="s">
        <v>4</v>
      </c>
      <c r="AA3" s="46" t="s">
        <v>10</v>
      </c>
      <c r="AC3" s="46" t="s">
        <v>361</v>
      </c>
      <c r="AE3" s="46" t="s">
        <v>10</v>
      </c>
      <c r="AG3" s="46" t="s">
        <v>10</v>
      </c>
      <c r="AI3" s="46" t="s">
        <v>4</v>
      </c>
      <c r="AK3" s="46" t="s">
        <v>4</v>
      </c>
      <c r="AM3" s="46" t="s">
        <v>4</v>
      </c>
      <c r="AO3" s="46" t="s">
        <v>4</v>
      </c>
      <c r="AQ3" s="46" t="s">
        <v>4</v>
      </c>
      <c r="AS3" s="46" t="s">
        <v>10</v>
      </c>
      <c r="AU3" s="46" t="s">
        <v>4</v>
      </c>
      <c r="AW3" s="46" t="s">
        <v>361</v>
      </c>
      <c r="AY3" s="46" t="s">
        <v>4</v>
      </c>
      <c r="BA3" s="46" t="s">
        <v>361</v>
      </c>
      <c r="BC3" s="46" t="s">
        <v>10</v>
      </c>
      <c r="BE3" s="46" t="s">
        <v>4</v>
      </c>
      <c r="BG3" s="46" t="s">
        <v>361</v>
      </c>
      <c r="BI3" s="46" t="s">
        <v>361</v>
      </c>
      <c r="BK3" s="46" t="s">
        <v>361</v>
      </c>
      <c r="BM3" s="46" t="s">
        <v>361</v>
      </c>
      <c r="BO3" s="46">
        <v>3</v>
      </c>
      <c r="BQ3" s="46">
        <v>2</v>
      </c>
      <c r="BS3" s="46">
        <v>2</v>
      </c>
      <c r="BU3" s="46">
        <v>4</v>
      </c>
      <c r="BW3" s="46">
        <v>1</v>
      </c>
      <c r="BY3" s="46">
        <v>4</v>
      </c>
      <c r="CA3" s="46">
        <v>3</v>
      </c>
      <c r="CC3" s="46">
        <v>3</v>
      </c>
      <c r="CE3" s="46">
        <v>3</v>
      </c>
      <c r="CG3" s="46">
        <v>3</v>
      </c>
      <c r="CI3" s="47"/>
    </row>
    <row r="4" spans="1:87" s="46" customFormat="1" ht="12.75" x14ac:dyDescent="0.25">
      <c r="B4" s="46" t="s">
        <v>14</v>
      </c>
      <c r="C4" s="47" t="s">
        <v>9</v>
      </c>
      <c r="E4" s="46" t="s">
        <v>4</v>
      </c>
      <c r="G4" s="46" t="s">
        <v>6</v>
      </c>
      <c r="I4" s="46" t="s">
        <v>6</v>
      </c>
      <c r="K4" s="46" t="s">
        <v>6</v>
      </c>
      <c r="M4" s="46" t="s">
        <v>6</v>
      </c>
      <c r="O4" s="46" t="s">
        <v>6</v>
      </c>
      <c r="Q4" s="46" t="s">
        <v>6</v>
      </c>
      <c r="S4" s="46" t="s">
        <v>6</v>
      </c>
      <c r="U4" s="46" t="s">
        <v>6</v>
      </c>
      <c r="W4" s="46" t="s">
        <v>6</v>
      </c>
      <c r="Y4" s="46" t="s">
        <v>6</v>
      </c>
      <c r="AA4" s="46" t="s">
        <v>6</v>
      </c>
      <c r="AC4" s="46" t="s">
        <v>6</v>
      </c>
      <c r="AE4" s="46" t="s">
        <v>6</v>
      </c>
      <c r="AG4" s="46" t="s">
        <v>6</v>
      </c>
      <c r="AI4" s="46" t="s">
        <v>6</v>
      </c>
      <c r="AK4" s="46" t="s">
        <v>6</v>
      </c>
      <c r="AM4" s="46" t="s">
        <v>6</v>
      </c>
      <c r="AO4" s="46" t="s">
        <v>6</v>
      </c>
      <c r="AQ4" s="46" t="s">
        <v>6</v>
      </c>
      <c r="AS4" s="46" t="s">
        <v>6</v>
      </c>
      <c r="AU4" s="46" t="s">
        <v>6</v>
      </c>
      <c r="AW4" s="46" t="s">
        <v>6</v>
      </c>
      <c r="AY4" s="46" t="s">
        <v>6</v>
      </c>
      <c r="BA4" s="46" t="s">
        <v>6</v>
      </c>
      <c r="BC4" s="46" t="s">
        <v>6</v>
      </c>
      <c r="BE4" s="46" t="s">
        <v>6</v>
      </c>
      <c r="BG4" s="46" t="s">
        <v>6</v>
      </c>
      <c r="BI4" s="46" t="s">
        <v>6</v>
      </c>
      <c r="BK4" s="46" t="s">
        <v>6</v>
      </c>
      <c r="BM4" s="46" t="s">
        <v>6</v>
      </c>
      <c r="BO4" s="46">
        <v>1</v>
      </c>
      <c r="BQ4" s="46">
        <v>1</v>
      </c>
      <c r="BS4" s="46">
        <v>1</v>
      </c>
      <c r="BU4" s="46">
        <v>1</v>
      </c>
      <c r="BW4" s="46">
        <v>2</v>
      </c>
      <c r="BY4" s="46">
        <v>1</v>
      </c>
      <c r="CA4" s="46">
        <v>3</v>
      </c>
      <c r="CC4" s="46">
        <v>3</v>
      </c>
      <c r="CE4" s="46">
        <v>1</v>
      </c>
      <c r="CG4" s="46">
        <v>1</v>
      </c>
      <c r="CI4" s="47"/>
    </row>
    <row r="5" spans="1:87" s="46" customFormat="1" ht="12.75" x14ac:dyDescent="0.25">
      <c r="B5" s="46" t="s">
        <v>18</v>
      </c>
      <c r="C5" s="47" t="s">
        <v>9</v>
      </c>
      <c r="E5" s="46" t="s">
        <v>361</v>
      </c>
      <c r="G5" s="46" t="s">
        <v>361</v>
      </c>
      <c r="I5" s="46" t="s">
        <v>361</v>
      </c>
      <c r="K5" s="46" t="s">
        <v>361</v>
      </c>
      <c r="M5" s="46" t="s">
        <v>361</v>
      </c>
      <c r="O5" s="46" t="s">
        <v>361</v>
      </c>
      <c r="Q5" s="46" t="s">
        <v>361</v>
      </c>
      <c r="S5" s="46" t="s">
        <v>361</v>
      </c>
      <c r="U5" s="46" t="s">
        <v>361</v>
      </c>
      <c r="W5" s="46" t="s">
        <v>361</v>
      </c>
      <c r="Y5" s="46" t="s">
        <v>361</v>
      </c>
      <c r="AA5" s="46" t="s">
        <v>361</v>
      </c>
      <c r="AC5" s="46" t="s">
        <v>361</v>
      </c>
      <c r="AE5" s="46" t="s">
        <v>361</v>
      </c>
      <c r="AG5" s="46" t="s">
        <v>361</v>
      </c>
      <c r="AI5" s="46" t="s">
        <v>361</v>
      </c>
      <c r="AK5" s="46" t="s">
        <v>361</v>
      </c>
      <c r="AM5" s="46" t="s">
        <v>361</v>
      </c>
      <c r="AO5" s="46" t="s">
        <v>361</v>
      </c>
      <c r="AQ5" s="46" t="s">
        <v>361</v>
      </c>
      <c r="AS5" s="46" t="s">
        <v>361</v>
      </c>
      <c r="AU5" s="46" t="s">
        <v>361</v>
      </c>
      <c r="AW5" s="46" t="s">
        <v>361</v>
      </c>
      <c r="AY5" s="46" t="s">
        <v>361</v>
      </c>
      <c r="BA5" s="46" t="s">
        <v>361</v>
      </c>
      <c r="BC5" s="46" t="s">
        <v>361</v>
      </c>
      <c r="BE5" s="46" t="s">
        <v>361</v>
      </c>
      <c r="BG5" s="46" t="s">
        <v>361</v>
      </c>
      <c r="BI5" s="46" t="s">
        <v>361</v>
      </c>
      <c r="BK5" s="46" t="s">
        <v>361</v>
      </c>
      <c r="BM5" s="46" t="s">
        <v>361</v>
      </c>
      <c r="BO5" s="46">
        <v>1</v>
      </c>
      <c r="BQ5" s="46">
        <v>1</v>
      </c>
      <c r="BS5" s="46">
        <v>1</v>
      </c>
      <c r="BU5" s="46">
        <v>1</v>
      </c>
      <c r="BW5" s="46">
        <v>1</v>
      </c>
      <c r="BY5" s="46">
        <v>1</v>
      </c>
      <c r="CA5" s="46">
        <v>1</v>
      </c>
      <c r="CC5" s="46">
        <v>1</v>
      </c>
      <c r="CE5" s="46">
        <v>1</v>
      </c>
      <c r="CG5" s="46">
        <v>1</v>
      </c>
      <c r="CI5" s="47" t="s">
        <v>19</v>
      </c>
    </row>
    <row r="6" spans="1:87" s="46" customFormat="1" ht="12.75" x14ac:dyDescent="0.25">
      <c r="B6" s="46" t="s">
        <v>21</v>
      </c>
      <c r="C6" s="47" t="s">
        <v>9</v>
      </c>
      <c r="E6" s="46" t="s">
        <v>10</v>
      </c>
      <c r="G6" s="46" t="s">
        <v>4</v>
      </c>
      <c r="I6" s="46" t="s">
        <v>4</v>
      </c>
      <c r="K6" s="46" t="s">
        <v>361</v>
      </c>
      <c r="M6" s="46" t="s">
        <v>4</v>
      </c>
      <c r="O6" s="46" t="s">
        <v>6</v>
      </c>
      <c r="Q6" s="46" t="s">
        <v>6</v>
      </c>
      <c r="S6" s="46" t="s">
        <v>6</v>
      </c>
      <c r="U6" s="46" t="s">
        <v>6</v>
      </c>
      <c r="W6" s="46" t="s">
        <v>6</v>
      </c>
      <c r="Y6" s="46" t="s">
        <v>4</v>
      </c>
      <c r="AA6" s="46" t="s">
        <v>361</v>
      </c>
      <c r="AC6" s="46" t="s">
        <v>361</v>
      </c>
      <c r="AE6" s="46" t="s">
        <v>361</v>
      </c>
      <c r="AG6" s="46" t="s">
        <v>361</v>
      </c>
      <c r="AI6" s="46" t="s">
        <v>4</v>
      </c>
      <c r="AK6" s="46" t="s">
        <v>361</v>
      </c>
      <c r="AM6" s="46" t="s">
        <v>361</v>
      </c>
      <c r="AO6" s="46" t="s">
        <v>361</v>
      </c>
      <c r="AQ6" s="46" t="s">
        <v>361</v>
      </c>
      <c r="AS6" s="46" t="s">
        <v>361</v>
      </c>
      <c r="AU6" s="46" t="s">
        <v>361</v>
      </c>
      <c r="AW6" s="46" t="s">
        <v>361</v>
      </c>
      <c r="AY6" s="46" t="s">
        <v>4</v>
      </c>
      <c r="BA6" s="46" t="s">
        <v>361</v>
      </c>
      <c r="BC6" s="46" t="s">
        <v>361</v>
      </c>
      <c r="BE6" s="46" t="s">
        <v>4</v>
      </c>
      <c r="BG6" s="46" t="s">
        <v>361</v>
      </c>
      <c r="BI6" s="46" t="s">
        <v>361</v>
      </c>
      <c r="BK6" s="46" t="s">
        <v>361</v>
      </c>
      <c r="BM6" s="46" t="s">
        <v>361</v>
      </c>
      <c r="BO6" s="46">
        <v>1</v>
      </c>
      <c r="BQ6" s="46">
        <v>1</v>
      </c>
      <c r="BS6" s="46">
        <v>1</v>
      </c>
      <c r="BU6" s="46">
        <v>1</v>
      </c>
      <c r="BW6" s="46">
        <v>1</v>
      </c>
      <c r="BY6" s="46">
        <v>1</v>
      </c>
      <c r="CA6" s="46">
        <v>1</v>
      </c>
      <c r="CC6" s="46">
        <v>1</v>
      </c>
      <c r="CE6" s="46">
        <v>1</v>
      </c>
      <c r="CG6" s="46">
        <v>1</v>
      </c>
      <c r="CI6" s="47"/>
    </row>
    <row r="7" spans="1:87" s="46" customFormat="1" ht="12.75" x14ac:dyDescent="0.25">
      <c r="B7" s="46" t="s">
        <v>23</v>
      </c>
      <c r="C7" s="47" t="s">
        <v>9</v>
      </c>
      <c r="E7" s="46" t="s">
        <v>4</v>
      </c>
      <c r="G7" s="46" t="s">
        <v>4</v>
      </c>
      <c r="I7" s="46" t="s">
        <v>6</v>
      </c>
      <c r="K7" s="46" t="s">
        <v>4</v>
      </c>
      <c r="M7" s="46" t="s">
        <v>4</v>
      </c>
      <c r="O7" s="46" t="s">
        <v>6</v>
      </c>
      <c r="Q7" s="46" t="s">
        <v>5</v>
      </c>
      <c r="S7" s="46" t="s">
        <v>6</v>
      </c>
      <c r="U7" s="46" t="s">
        <v>6</v>
      </c>
      <c r="W7" s="46" t="s">
        <v>6</v>
      </c>
      <c r="Y7" s="46" t="s">
        <v>6</v>
      </c>
      <c r="AA7" s="46" t="s">
        <v>6</v>
      </c>
      <c r="AC7" s="46" t="s">
        <v>6</v>
      </c>
      <c r="AE7" s="46" t="s">
        <v>6</v>
      </c>
      <c r="AG7" s="46" t="s">
        <v>6</v>
      </c>
      <c r="AI7" s="46" t="s">
        <v>6</v>
      </c>
      <c r="AK7" s="46" t="s">
        <v>6</v>
      </c>
      <c r="AM7" s="46" t="s">
        <v>6</v>
      </c>
      <c r="AO7" s="46" t="s">
        <v>6</v>
      </c>
      <c r="AQ7" s="46" t="s">
        <v>6</v>
      </c>
      <c r="AS7" s="46" t="s">
        <v>6</v>
      </c>
      <c r="AU7" s="46" t="s">
        <v>6</v>
      </c>
      <c r="AW7" s="46" t="s">
        <v>6</v>
      </c>
      <c r="AY7" s="46" t="s">
        <v>6</v>
      </c>
      <c r="BA7" s="46" t="s">
        <v>6</v>
      </c>
      <c r="BC7" s="46" t="s">
        <v>6</v>
      </c>
      <c r="BE7" s="46" t="s">
        <v>6</v>
      </c>
      <c r="BG7" s="46" t="s">
        <v>6</v>
      </c>
      <c r="BI7" s="46" t="s">
        <v>6</v>
      </c>
      <c r="BK7" s="46" t="s">
        <v>5</v>
      </c>
      <c r="BM7" s="46" t="s">
        <v>5</v>
      </c>
      <c r="BO7" s="46">
        <v>5</v>
      </c>
      <c r="BQ7" s="46">
        <v>5</v>
      </c>
      <c r="BS7" s="46">
        <v>5</v>
      </c>
      <c r="BU7" s="46">
        <v>5</v>
      </c>
      <c r="BW7" s="46">
        <v>5</v>
      </c>
      <c r="BY7" s="46">
        <v>5</v>
      </c>
      <c r="CA7" s="46">
        <v>5</v>
      </c>
      <c r="CC7" s="46">
        <v>5</v>
      </c>
      <c r="CE7" s="46">
        <v>1</v>
      </c>
      <c r="CG7" s="46">
        <v>1</v>
      </c>
      <c r="CI7" s="47"/>
    </row>
    <row r="8" spans="1:87" s="46" customFormat="1" ht="12.75" x14ac:dyDescent="0.25">
      <c r="B8" s="46" t="s">
        <v>29</v>
      </c>
      <c r="C8" s="47" t="s">
        <v>9</v>
      </c>
      <c r="E8" s="46" t="s">
        <v>361</v>
      </c>
      <c r="G8" s="46" t="s">
        <v>361</v>
      </c>
      <c r="I8" s="46" t="s">
        <v>361</v>
      </c>
      <c r="K8" s="46" t="s">
        <v>361</v>
      </c>
      <c r="M8" s="46" t="s">
        <v>361</v>
      </c>
      <c r="O8" s="46" t="s">
        <v>361</v>
      </c>
      <c r="Q8" s="46" t="s">
        <v>361</v>
      </c>
      <c r="S8" s="46" t="s">
        <v>361</v>
      </c>
      <c r="U8" s="46" t="s">
        <v>361</v>
      </c>
      <c r="W8" s="46" t="s">
        <v>361</v>
      </c>
      <c r="Y8" s="46" t="s">
        <v>361</v>
      </c>
      <c r="AA8" s="46" t="s">
        <v>361</v>
      </c>
      <c r="AC8" s="46" t="s">
        <v>361</v>
      </c>
      <c r="AE8" s="46" t="s">
        <v>361</v>
      </c>
      <c r="AG8" s="46" t="s">
        <v>361</v>
      </c>
      <c r="AI8" s="46" t="s">
        <v>361</v>
      </c>
      <c r="AK8" s="46" t="s">
        <v>361</v>
      </c>
      <c r="AM8" s="46" t="s">
        <v>361</v>
      </c>
      <c r="AO8" s="46" t="s">
        <v>361</v>
      </c>
      <c r="AQ8" s="46" t="s">
        <v>361</v>
      </c>
      <c r="AS8" s="46" t="s">
        <v>361</v>
      </c>
      <c r="AU8" s="46" t="s">
        <v>361</v>
      </c>
      <c r="AW8" s="46" t="s">
        <v>361</v>
      </c>
      <c r="AY8" s="46" t="s">
        <v>361</v>
      </c>
      <c r="BA8" s="46" t="s">
        <v>361</v>
      </c>
      <c r="BC8" s="46" t="s">
        <v>361</v>
      </c>
      <c r="BE8" s="46" t="s">
        <v>361</v>
      </c>
      <c r="BG8" s="46" t="s">
        <v>361</v>
      </c>
      <c r="BI8" s="46" t="s">
        <v>361</v>
      </c>
      <c r="BK8" s="46" t="s">
        <v>361</v>
      </c>
      <c r="BM8" s="46" t="s">
        <v>361</v>
      </c>
      <c r="BO8" s="46">
        <v>1</v>
      </c>
      <c r="BQ8" s="46">
        <v>1</v>
      </c>
      <c r="BS8" s="46">
        <v>1</v>
      </c>
      <c r="BU8" s="46">
        <v>1</v>
      </c>
      <c r="BW8" s="46">
        <v>1</v>
      </c>
      <c r="BY8" s="46">
        <v>1</v>
      </c>
      <c r="CA8" s="46">
        <v>1</v>
      </c>
      <c r="CC8" s="46">
        <v>1</v>
      </c>
      <c r="CE8" s="46">
        <v>1</v>
      </c>
      <c r="CG8" s="46">
        <v>1</v>
      </c>
      <c r="CI8" s="47"/>
    </row>
    <row r="9" spans="1:87" s="46" customFormat="1" ht="12.75" x14ac:dyDescent="0.25">
      <c r="B9" s="46" t="s">
        <v>37</v>
      </c>
      <c r="C9" s="47" t="s">
        <v>9</v>
      </c>
      <c r="E9" s="46" t="s">
        <v>4</v>
      </c>
      <c r="G9" s="46" t="s">
        <v>4</v>
      </c>
      <c r="I9" s="46" t="s">
        <v>10</v>
      </c>
      <c r="K9" s="46" t="s">
        <v>4</v>
      </c>
      <c r="M9" s="46" t="s">
        <v>361</v>
      </c>
      <c r="O9" s="46" t="s">
        <v>361</v>
      </c>
      <c r="Q9" s="46" t="s">
        <v>361</v>
      </c>
      <c r="S9" s="46" t="s">
        <v>361</v>
      </c>
      <c r="U9" s="46" t="s">
        <v>361</v>
      </c>
      <c r="W9" s="46" t="s">
        <v>361</v>
      </c>
      <c r="Y9" s="46" t="s">
        <v>361</v>
      </c>
      <c r="AA9" s="46" t="s">
        <v>361</v>
      </c>
      <c r="AC9" s="46" t="s">
        <v>361</v>
      </c>
      <c r="AE9" s="46" t="s">
        <v>6</v>
      </c>
      <c r="AG9" s="46" t="s">
        <v>6</v>
      </c>
      <c r="AI9" s="46" t="s">
        <v>6</v>
      </c>
      <c r="AK9" s="46" t="s">
        <v>6</v>
      </c>
      <c r="AM9" s="46" t="s">
        <v>6</v>
      </c>
      <c r="AO9" s="46" t="s">
        <v>6</v>
      </c>
      <c r="AQ9" s="46" t="s">
        <v>6</v>
      </c>
      <c r="AS9" s="46" t="s">
        <v>6</v>
      </c>
      <c r="AU9" s="46" t="s">
        <v>6</v>
      </c>
      <c r="AW9" s="46" t="s">
        <v>6</v>
      </c>
      <c r="AY9" s="46" t="s">
        <v>4</v>
      </c>
      <c r="BA9" s="46" t="s">
        <v>4</v>
      </c>
      <c r="BC9" s="46" t="s">
        <v>6</v>
      </c>
      <c r="BE9" s="46" t="s">
        <v>6</v>
      </c>
      <c r="BG9" s="46" t="s">
        <v>4</v>
      </c>
      <c r="BI9" s="46" t="s">
        <v>361</v>
      </c>
      <c r="BK9" s="46" t="s">
        <v>4</v>
      </c>
      <c r="BM9" s="46" t="s">
        <v>4</v>
      </c>
      <c r="BO9" s="46">
        <v>5</v>
      </c>
      <c r="BQ9" s="46">
        <v>5</v>
      </c>
      <c r="BS9" s="46">
        <v>5</v>
      </c>
      <c r="BU9" s="46">
        <v>5</v>
      </c>
      <c r="BW9" s="46">
        <v>5</v>
      </c>
      <c r="BY9" s="46">
        <v>5</v>
      </c>
      <c r="CA9" s="46">
        <v>1</v>
      </c>
      <c r="CC9" s="46">
        <v>4</v>
      </c>
      <c r="CE9" s="46">
        <v>3</v>
      </c>
      <c r="CG9" s="46">
        <v>3</v>
      </c>
      <c r="CI9" s="47" t="s">
        <v>38</v>
      </c>
    </row>
    <row r="10" spans="1:87" s="46" customFormat="1" ht="12.75" x14ac:dyDescent="0.25">
      <c r="B10" s="46" t="s">
        <v>50</v>
      </c>
      <c r="C10" s="47" t="s">
        <v>9</v>
      </c>
      <c r="E10" s="46" t="s">
        <v>4</v>
      </c>
      <c r="G10" s="46" t="s">
        <v>4</v>
      </c>
      <c r="I10" s="46" t="s">
        <v>4</v>
      </c>
      <c r="K10" s="46" t="s">
        <v>4</v>
      </c>
      <c r="M10" s="46" t="s">
        <v>4</v>
      </c>
      <c r="O10" s="46" t="s">
        <v>4</v>
      </c>
      <c r="Q10" s="46" t="s">
        <v>4</v>
      </c>
      <c r="S10" s="46" t="s">
        <v>4</v>
      </c>
      <c r="U10" s="46" t="s">
        <v>4</v>
      </c>
      <c r="W10" s="46" t="s">
        <v>4</v>
      </c>
      <c r="Y10" s="46" t="s">
        <v>4</v>
      </c>
      <c r="AA10" s="46" t="s">
        <v>4</v>
      </c>
      <c r="AC10" s="46" t="s">
        <v>4</v>
      </c>
      <c r="AE10" s="46" t="s">
        <v>4</v>
      </c>
      <c r="AG10" s="46" t="s">
        <v>4</v>
      </c>
      <c r="AI10" s="46" t="s">
        <v>4</v>
      </c>
      <c r="AK10" s="46" t="s">
        <v>4</v>
      </c>
      <c r="AM10" s="46" t="s">
        <v>4</v>
      </c>
      <c r="AO10" s="46" t="s">
        <v>4</v>
      </c>
      <c r="AQ10" s="46" t="s">
        <v>4</v>
      </c>
      <c r="AS10" s="46" t="s">
        <v>4</v>
      </c>
      <c r="AU10" s="46" t="s">
        <v>4</v>
      </c>
      <c r="AW10" s="46" t="s">
        <v>4</v>
      </c>
      <c r="AY10" s="46" t="s">
        <v>4</v>
      </c>
      <c r="BA10" s="46" t="s">
        <v>4</v>
      </c>
      <c r="BC10" s="46" t="s">
        <v>4</v>
      </c>
      <c r="BE10" s="46" t="s">
        <v>4</v>
      </c>
      <c r="BG10" s="46" t="s">
        <v>4</v>
      </c>
      <c r="BI10" s="46" t="s">
        <v>4</v>
      </c>
      <c r="BK10" s="46" t="s">
        <v>4</v>
      </c>
      <c r="BM10" s="46" t="s">
        <v>4</v>
      </c>
      <c r="BO10" s="46">
        <v>1</v>
      </c>
      <c r="BQ10" s="46">
        <v>1</v>
      </c>
      <c r="BS10" s="46">
        <v>1</v>
      </c>
      <c r="BU10" s="46">
        <v>1</v>
      </c>
      <c r="BW10" s="46">
        <v>1</v>
      </c>
      <c r="BY10" s="46">
        <v>1</v>
      </c>
      <c r="CA10" s="46">
        <v>1</v>
      </c>
      <c r="CC10" s="46">
        <v>1</v>
      </c>
      <c r="CE10" s="46">
        <v>1</v>
      </c>
      <c r="CG10" s="46">
        <v>1</v>
      </c>
      <c r="CI10" s="47" t="s">
        <v>51</v>
      </c>
    </row>
    <row r="11" spans="1:87" s="46" customFormat="1" ht="12.75" x14ac:dyDescent="0.25">
      <c r="B11" s="46" t="s">
        <v>55</v>
      </c>
      <c r="C11" s="47" t="s">
        <v>9</v>
      </c>
      <c r="E11" s="46" t="s">
        <v>4</v>
      </c>
      <c r="G11" s="46" t="s">
        <v>4</v>
      </c>
      <c r="I11" s="46" t="s">
        <v>361</v>
      </c>
      <c r="K11" s="46" t="s">
        <v>4</v>
      </c>
      <c r="M11" s="46" t="s">
        <v>4</v>
      </c>
      <c r="O11" s="46" t="s">
        <v>361</v>
      </c>
      <c r="Q11" s="46" t="s">
        <v>361</v>
      </c>
      <c r="S11" s="46" t="s">
        <v>4</v>
      </c>
      <c r="U11" s="46" t="s">
        <v>4</v>
      </c>
      <c r="W11" s="46" t="s">
        <v>4</v>
      </c>
      <c r="Y11" s="46" t="s">
        <v>4</v>
      </c>
      <c r="AA11" s="46" t="s">
        <v>10</v>
      </c>
      <c r="AC11" s="46" t="s">
        <v>10</v>
      </c>
      <c r="AE11" s="46" t="s">
        <v>361</v>
      </c>
      <c r="AG11" s="46" t="s">
        <v>361</v>
      </c>
      <c r="AI11" s="46" t="s">
        <v>4</v>
      </c>
      <c r="AK11" s="46" t="s">
        <v>5</v>
      </c>
      <c r="AM11" s="46" t="s">
        <v>5</v>
      </c>
      <c r="AO11" s="46" t="s">
        <v>5</v>
      </c>
      <c r="AQ11" s="46" t="s">
        <v>5</v>
      </c>
      <c r="AS11" s="46" t="s">
        <v>5</v>
      </c>
      <c r="AU11" s="46" t="s">
        <v>5</v>
      </c>
      <c r="AW11" s="46" t="s">
        <v>6</v>
      </c>
      <c r="AY11" s="46" t="s">
        <v>4</v>
      </c>
      <c r="BA11" s="46" t="s">
        <v>361</v>
      </c>
      <c r="BC11" s="46" t="s">
        <v>5</v>
      </c>
      <c r="BE11" s="46" t="s">
        <v>4</v>
      </c>
      <c r="BG11" s="46" t="s">
        <v>361</v>
      </c>
      <c r="BI11" s="46" t="s">
        <v>361</v>
      </c>
      <c r="BK11" s="46" t="s">
        <v>5</v>
      </c>
      <c r="BM11" s="46" t="s">
        <v>5</v>
      </c>
      <c r="BO11" s="46">
        <v>2</v>
      </c>
      <c r="BQ11" s="46">
        <v>2</v>
      </c>
      <c r="BS11" s="46">
        <v>2</v>
      </c>
      <c r="BU11" s="46">
        <v>2</v>
      </c>
      <c r="BW11" s="46">
        <v>2</v>
      </c>
      <c r="BY11" s="46">
        <v>3</v>
      </c>
      <c r="CA11" s="46">
        <v>2</v>
      </c>
      <c r="CC11" s="46">
        <v>3</v>
      </c>
      <c r="CE11" s="46">
        <v>3</v>
      </c>
      <c r="CG11" s="46">
        <v>3</v>
      </c>
      <c r="CI11" s="47"/>
    </row>
    <row r="12" spans="1:87" s="46" customFormat="1" ht="12.75" x14ac:dyDescent="0.25">
      <c r="B12" s="46" t="s">
        <v>69</v>
      </c>
      <c r="C12" s="47" t="s">
        <v>9</v>
      </c>
      <c r="E12" s="46" t="s">
        <v>4</v>
      </c>
      <c r="G12" s="46" t="s">
        <v>4</v>
      </c>
      <c r="I12" s="46" t="s">
        <v>4</v>
      </c>
      <c r="K12" s="46" t="s">
        <v>4</v>
      </c>
      <c r="M12" s="46" t="s">
        <v>4</v>
      </c>
      <c r="O12" s="46" t="s">
        <v>361</v>
      </c>
      <c r="Q12" s="46" t="s">
        <v>361</v>
      </c>
      <c r="S12" s="46" t="s">
        <v>361</v>
      </c>
      <c r="U12" s="46" t="s">
        <v>361</v>
      </c>
      <c r="W12" s="46" t="s">
        <v>361</v>
      </c>
      <c r="Y12" s="46" t="s">
        <v>4</v>
      </c>
      <c r="AA12" s="46" t="s">
        <v>361</v>
      </c>
      <c r="AC12" s="46" t="s">
        <v>361</v>
      </c>
      <c r="AE12" s="46" t="s">
        <v>361</v>
      </c>
      <c r="AG12" s="46" t="s">
        <v>361</v>
      </c>
      <c r="AI12" s="46" t="s">
        <v>4</v>
      </c>
      <c r="AK12" s="46" t="s">
        <v>361</v>
      </c>
      <c r="AM12" s="46" t="s">
        <v>361</v>
      </c>
      <c r="AO12" s="46" t="s">
        <v>361</v>
      </c>
      <c r="AQ12" s="46" t="s">
        <v>361</v>
      </c>
      <c r="AS12" s="46" t="s">
        <v>361</v>
      </c>
      <c r="AU12" s="46" t="s">
        <v>361</v>
      </c>
      <c r="AW12" s="46" t="s">
        <v>361</v>
      </c>
      <c r="AY12" s="46" t="s">
        <v>361</v>
      </c>
      <c r="BA12" s="46" t="s">
        <v>361</v>
      </c>
      <c r="BC12" s="46" t="s">
        <v>361</v>
      </c>
      <c r="BE12" s="46" t="s">
        <v>361</v>
      </c>
      <c r="BG12" s="46" t="s">
        <v>361</v>
      </c>
      <c r="BI12" s="46" t="s">
        <v>361</v>
      </c>
      <c r="BK12" s="46" t="s">
        <v>361</v>
      </c>
      <c r="BM12" s="46" t="s">
        <v>361</v>
      </c>
      <c r="BO12" s="46">
        <v>4</v>
      </c>
      <c r="BQ12" s="46">
        <v>3</v>
      </c>
      <c r="BS12" s="46">
        <v>2</v>
      </c>
      <c r="BU12" s="46">
        <v>3</v>
      </c>
      <c r="BW12" s="46">
        <v>1</v>
      </c>
      <c r="BY12" s="46">
        <v>1</v>
      </c>
      <c r="CA12" s="46">
        <v>1</v>
      </c>
      <c r="CC12" s="46">
        <v>2</v>
      </c>
      <c r="CE12" s="46">
        <v>3</v>
      </c>
      <c r="CG12" s="46">
        <v>3</v>
      </c>
      <c r="CI12" s="47"/>
    </row>
    <row r="13" spans="1:87" s="46" customFormat="1" ht="12.75" x14ac:dyDescent="0.25">
      <c r="B13" s="46" t="s">
        <v>73</v>
      </c>
      <c r="C13" s="47" t="s">
        <v>9</v>
      </c>
      <c r="E13" s="46" t="s">
        <v>4</v>
      </c>
      <c r="G13" s="46" t="s">
        <v>4</v>
      </c>
      <c r="I13" s="46" t="s">
        <v>361</v>
      </c>
      <c r="K13" s="46" t="s">
        <v>5</v>
      </c>
      <c r="M13" s="46" t="s">
        <v>361</v>
      </c>
      <c r="O13" s="46" t="s">
        <v>4</v>
      </c>
      <c r="Q13" s="46" t="s">
        <v>4</v>
      </c>
      <c r="S13" s="46" t="s">
        <v>4</v>
      </c>
      <c r="U13" s="46" t="s">
        <v>4</v>
      </c>
      <c r="W13" s="46" t="s">
        <v>4</v>
      </c>
      <c r="Y13" s="46" t="s">
        <v>4</v>
      </c>
      <c r="AA13" s="46" t="s">
        <v>361</v>
      </c>
      <c r="AC13" s="46" t="s">
        <v>6</v>
      </c>
      <c r="AE13" s="46" t="s">
        <v>361</v>
      </c>
      <c r="AG13" s="46" t="s">
        <v>361</v>
      </c>
      <c r="AI13" s="46" t="s">
        <v>361</v>
      </c>
      <c r="AK13" s="46" t="s">
        <v>361</v>
      </c>
      <c r="AM13" s="46" t="s">
        <v>361</v>
      </c>
      <c r="AO13" s="46" t="s">
        <v>361</v>
      </c>
      <c r="AQ13" s="46" t="s">
        <v>361</v>
      </c>
      <c r="AS13" s="46" t="s">
        <v>361</v>
      </c>
      <c r="AU13" s="46" t="s">
        <v>361</v>
      </c>
      <c r="AW13" s="46" t="s">
        <v>4</v>
      </c>
      <c r="AY13" s="46" t="s">
        <v>361</v>
      </c>
      <c r="BA13" s="46" t="s">
        <v>361</v>
      </c>
      <c r="BC13" s="46" t="s">
        <v>10</v>
      </c>
      <c r="BE13" s="46" t="s">
        <v>10</v>
      </c>
      <c r="BG13" s="46" t="s">
        <v>10</v>
      </c>
      <c r="BI13" s="46" t="s">
        <v>361</v>
      </c>
      <c r="BK13" s="46" t="s">
        <v>361</v>
      </c>
      <c r="BM13" s="46" t="s">
        <v>361</v>
      </c>
      <c r="BO13" s="46">
        <v>1</v>
      </c>
      <c r="BQ13" s="46">
        <v>1</v>
      </c>
      <c r="BS13" s="46">
        <v>1</v>
      </c>
      <c r="BU13" s="46">
        <v>1</v>
      </c>
      <c r="BW13" s="46">
        <v>1</v>
      </c>
      <c r="BY13" s="46">
        <v>1</v>
      </c>
      <c r="CA13" s="46">
        <v>1</v>
      </c>
      <c r="CC13" s="46">
        <v>1</v>
      </c>
      <c r="CE13" s="46">
        <v>1</v>
      </c>
      <c r="CG13" s="46">
        <v>1</v>
      </c>
      <c r="CI13" s="47"/>
    </row>
    <row r="14" spans="1:87" s="46" customFormat="1" ht="12.75" x14ac:dyDescent="0.25">
      <c r="B14" s="46" t="s">
        <v>77</v>
      </c>
      <c r="C14" s="47" t="s">
        <v>9</v>
      </c>
      <c r="E14" s="46" t="s">
        <v>4</v>
      </c>
      <c r="G14" s="46" t="s">
        <v>361</v>
      </c>
      <c r="I14" s="46" t="s">
        <v>4</v>
      </c>
      <c r="K14" s="46" t="s">
        <v>4</v>
      </c>
      <c r="M14" s="46" t="s">
        <v>361</v>
      </c>
      <c r="O14" s="46" t="s">
        <v>4</v>
      </c>
      <c r="Q14" s="46" t="s">
        <v>4</v>
      </c>
      <c r="S14" s="46" t="s">
        <v>4</v>
      </c>
      <c r="U14" s="46" t="s">
        <v>4</v>
      </c>
      <c r="W14" s="46" t="s">
        <v>4</v>
      </c>
      <c r="Y14" s="46" t="s">
        <v>4</v>
      </c>
      <c r="AA14" s="46" t="s">
        <v>361</v>
      </c>
      <c r="AC14" s="46" t="s">
        <v>361</v>
      </c>
      <c r="AE14" s="46" t="s">
        <v>361</v>
      </c>
      <c r="AG14" s="46" t="s">
        <v>361</v>
      </c>
      <c r="AI14" s="46" t="s">
        <v>4</v>
      </c>
      <c r="AK14" s="46" t="s">
        <v>361</v>
      </c>
      <c r="AM14" s="46" t="s">
        <v>361</v>
      </c>
      <c r="AO14" s="46" t="s">
        <v>361</v>
      </c>
      <c r="AQ14" s="46" t="s">
        <v>361</v>
      </c>
      <c r="AS14" s="46" t="s">
        <v>361</v>
      </c>
      <c r="AU14" s="46" t="s">
        <v>361</v>
      </c>
      <c r="AW14" s="46" t="s">
        <v>361</v>
      </c>
      <c r="AY14" s="46" t="s">
        <v>4</v>
      </c>
      <c r="BA14" s="46" t="s">
        <v>361</v>
      </c>
      <c r="BC14" s="46" t="s">
        <v>361</v>
      </c>
      <c r="BE14" s="46" t="s">
        <v>361</v>
      </c>
      <c r="BG14" s="46" t="s">
        <v>4</v>
      </c>
      <c r="BI14" s="46" t="s">
        <v>361</v>
      </c>
      <c r="BK14" s="46" t="s">
        <v>361</v>
      </c>
      <c r="BM14" s="46" t="s">
        <v>361</v>
      </c>
      <c r="BO14" s="46">
        <v>2</v>
      </c>
      <c r="BQ14" s="46">
        <v>2</v>
      </c>
      <c r="BS14" s="46">
        <v>2</v>
      </c>
      <c r="BU14" s="46">
        <v>2</v>
      </c>
      <c r="BW14" s="46">
        <v>2</v>
      </c>
      <c r="BY14" s="46">
        <v>2</v>
      </c>
      <c r="CA14" s="46">
        <v>2</v>
      </c>
      <c r="CC14" s="46">
        <v>2</v>
      </c>
      <c r="CE14" s="46">
        <v>2</v>
      </c>
      <c r="CG14" s="46">
        <v>2</v>
      </c>
      <c r="CI14" s="47"/>
    </row>
    <row r="15" spans="1:87" s="46" customFormat="1" ht="12.75" x14ac:dyDescent="0.25">
      <c r="B15" s="46" t="s">
        <v>81</v>
      </c>
      <c r="C15" s="47" t="s">
        <v>9</v>
      </c>
      <c r="E15" s="46" t="s">
        <v>4</v>
      </c>
      <c r="G15" s="46" t="s">
        <v>4</v>
      </c>
      <c r="I15" s="46" t="s">
        <v>4</v>
      </c>
      <c r="K15" s="46" t="s">
        <v>361</v>
      </c>
      <c r="M15" s="46" t="s">
        <v>4</v>
      </c>
      <c r="O15" s="46" t="s">
        <v>361</v>
      </c>
      <c r="Q15" s="46" t="s">
        <v>361</v>
      </c>
      <c r="S15" s="46" t="s">
        <v>361</v>
      </c>
      <c r="U15" s="46" t="s">
        <v>361</v>
      </c>
      <c r="W15" s="46" t="s">
        <v>361</v>
      </c>
      <c r="Y15" s="46" t="s">
        <v>4</v>
      </c>
      <c r="AA15" s="46" t="s">
        <v>361</v>
      </c>
      <c r="AC15" s="46" t="s">
        <v>361</v>
      </c>
      <c r="AE15" s="46" t="s">
        <v>361</v>
      </c>
      <c r="AG15" s="46" t="s">
        <v>361</v>
      </c>
      <c r="AI15" s="46" t="s">
        <v>4</v>
      </c>
      <c r="AK15" s="46" t="s">
        <v>361</v>
      </c>
      <c r="AM15" s="46" t="s">
        <v>361</v>
      </c>
      <c r="AO15" s="46" t="s">
        <v>361</v>
      </c>
      <c r="AQ15" s="46" t="s">
        <v>361</v>
      </c>
      <c r="AS15" s="46" t="s">
        <v>361</v>
      </c>
      <c r="AU15" s="46" t="s">
        <v>361</v>
      </c>
      <c r="AW15" s="46" t="s">
        <v>6</v>
      </c>
      <c r="AY15" s="46" t="s">
        <v>4</v>
      </c>
      <c r="BA15" s="46" t="s">
        <v>361</v>
      </c>
      <c r="BC15" s="46" t="s">
        <v>361</v>
      </c>
      <c r="BE15" s="46" t="s">
        <v>361</v>
      </c>
      <c r="BG15" s="46" t="s">
        <v>361</v>
      </c>
      <c r="BI15" s="46" t="s">
        <v>361</v>
      </c>
      <c r="BK15" s="46" t="s">
        <v>361</v>
      </c>
      <c r="BM15" s="46" t="s">
        <v>361</v>
      </c>
      <c r="BO15" s="46">
        <v>3</v>
      </c>
      <c r="BQ15" s="46">
        <v>3</v>
      </c>
      <c r="BS15" s="46">
        <v>3</v>
      </c>
      <c r="BU15" s="46">
        <v>3</v>
      </c>
      <c r="BW15" s="46">
        <v>3</v>
      </c>
      <c r="BY15" s="46">
        <v>3</v>
      </c>
      <c r="CA15" s="46">
        <v>3</v>
      </c>
      <c r="CC15" s="46">
        <v>3</v>
      </c>
      <c r="CE15" s="46">
        <v>3</v>
      </c>
      <c r="CG15" s="46">
        <v>3</v>
      </c>
      <c r="CI15" s="47"/>
    </row>
    <row r="16" spans="1:87" s="46" customFormat="1" ht="12.75" x14ac:dyDescent="0.25">
      <c r="B16" s="46" t="s">
        <v>83</v>
      </c>
      <c r="C16" s="47" t="s">
        <v>9</v>
      </c>
      <c r="E16" s="46" t="s">
        <v>4</v>
      </c>
      <c r="G16" s="46" t="s">
        <v>4</v>
      </c>
      <c r="I16" s="46" t="s">
        <v>4</v>
      </c>
      <c r="K16" s="46" t="s">
        <v>4</v>
      </c>
      <c r="M16" s="46" t="s">
        <v>4</v>
      </c>
      <c r="O16" s="46" t="s">
        <v>4</v>
      </c>
      <c r="Q16" s="46" t="s">
        <v>4</v>
      </c>
      <c r="S16" s="46" t="s">
        <v>4</v>
      </c>
      <c r="U16" s="46" t="s">
        <v>4</v>
      </c>
      <c r="W16" s="46" t="s">
        <v>4</v>
      </c>
      <c r="Y16" s="46" t="s">
        <v>4</v>
      </c>
      <c r="AA16" s="46" t="s">
        <v>6</v>
      </c>
      <c r="AC16" s="46" t="s">
        <v>6</v>
      </c>
      <c r="AE16" s="46" t="s">
        <v>10</v>
      </c>
      <c r="AG16" s="46" t="s">
        <v>10</v>
      </c>
      <c r="AI16" s="46" t="s">
        <v>5</v>
      </c>
      <c r="AK16" s="46" t="s">
        <v>10</v>
      </c>
      <c r="AM16" s="46" t="s">
        <v>5</v>
      </c>
      <c r="AO16" s="46" t="s">
        <v>10</v>
      </c>
      <c r="AQ16" s="46" t="s">
        <v>10</v>
      </c>
      <c r="AS16" s="46" t="s">
        <v>6</v>
      </c>
      <c r="AU16" s="46" t="s">
        <v>5</v>
      </c>
      <c r="AW16" s="46" t="s">
        <v>10</v>
      </c>
      <c r="AY16" s="46" t="s">
        <v>5</v>
      </c>
      <c r="BA16" s="46" t="s">
        <v>10</v>
      </c>
      <c r="BC16" s="46" t="s">
        <v>6</v>
      </c>
      <c r="BE16" s="46" t="s">
        <v>6</v>
      </c>
      <c r="BG16" s="46" t="s">
        <v>10</v>
      </c>
      <c r="BI16" s="46" t="s">
        <v>10</v>
      </c>
      <c r="BK16" s="46" t="s">
        <v>10</v>
      </c>
      <c r="BM16" s="46" t="s">
        <v>10</v>
      </c>
      <c r="BO16" s="46">
        <v>4</v>
      </c>
      <c r="BQ16" s="46">
        <v>4</v>
      </c>
      <c r="BS16" s="46">
        <v>4</v>
      </c>
      <c r="BU16" s="46">
        <v>4</v>
      </c>
      <c r="BW16" s="46">
        <v>4</v>
      </c>
      <c r="BY16" s="46">
        <v>5</v>
      </c>
      <c r="CA16" s="46">
        <v>4</v>
      </c>
      <c r="CC16" s="46">
        <v>4</v>
      </c>
      <c r="CE16" s="46">
        <v>4</v>
      </c>
      <c r="CG16" s="46">
        <v>4</v>
      </c>
      <c r="CI16" s="47"/>
    </row>
    <row r="17" spans="2:87" s="46" customFormat="1" ht="12.75" x14ac:dyDescent="0.25">
      <c r="B17" s="46" t="s">
        <v>97</v>
      </c>
      <c r="C17" s="47" t="s">
        <v>9</v>
      </c>
      <c r="E17" s="46" t="s">
        <v>4</v>
      </c>
      <c r="G17" s="46" t="s">
        <v>6</v>
      </c>
      <c r="I17" s="46" t="s">
        <v>6</v>
      </c>
      <c r="K17" s="46" t="s">
        <v>6</v>
      </c>
      <c r="M17" s="46" t="s">
        <v>6</v>
      </c>
      <c r="O17" s="46" t="s">
        <v>6</v>
      </c>
      <c r="Q17" s="46" t="s">
        <v>6</v>
      </c>
      <c r="S17" s="46" t="s">
        <v>6</v>
      </c>
      <c r="U17" s="46" t="s">
        <v>6</v>
      </c>
      <c r="W17" s="46" t="s">
        <v>4</v>
      </c>
      <c r="Y17" s="46" t="s">
        <v>4</v>
      </c>
      <c r="AA17" s="46" t="s">
        <v>6</v>
      </c>
      <c r="AC17" s="46" t="s">
        <v>4</v>
      </c>
      <c r="AE17" s="46" t="s">
        <v>6</v>
      </c>
      <c r="AG17" s="46" t="s">
        <v>6</v>
      </c>
      <c r="AI17" s="46" t="s">
        <v>6</v>
      </c>
      <c r="AK17" s="46" t="s">
        <v>6</v>
      </c>
      <c r="AM17" s="46" t="s">
        <v>6</v>
      </c>
      <c r="AO17" s="46" t="s">
        <v>6</v>
      </c>
      <c r="AQ17" s="46" t="s">
        <v>4</v>
      </c>
      <c r="AS17" s="46" t="s">
        <v>6</v>
      </c>
      <c r="AU17" s="46" t="s">
        <v>4</v>
      </c>
      <c r="AW17" s="46" t="s">
        <v>4</v>
      </c>
      <c r="AY17" s="46" t="s">
        <v>4</v>
      </c>
      <c r="BA17" s="46" t="s">
        <v>6</v>
      </c>
      <c r="BC17" s="46" t="s">
        <v>6</v>
      </c>
      <c r="BE17" s="46" t="s">
        <v>4</v>
      </c>
      <c r="BG17" s="46" t="s">
        <v>6</v>
      </c>
      <c r="BI17" s="46" t="s">
        <v>6</v>
      </c>
      <c r="BK17" s="46" t="s">
        <v>6</v>
      </c>
      <c r="BM17" s="46" t="s">
        <v>6</v>
      </c>
      <c r="BO17" s="46">
        <v>5</v>
      </c>
      <c r="BQ17" s="46">
        <v>3</v>
      </c>
      <c r="BS17" s="46">
        <v>2</v>
      </c>
      <c r="BU17" s="46">
        <v>5</v>
      </c>
      <c r="BW17" s="46">
        <v>2</v>
      </c>
      <c r="BY17" s="46">
        <v>5</v>
      </c>
      <c r="CA17" s="46">
        <v>5</v>
      </c>
      <c r="CC17" s="46">
        <v>5</v>
      </c>
      <c r="CE17" s="46">
        <v>5</v>
      </c>
      <c r="CG17" s="46">
        <v>5</v>
      </c>
      <c r="CI17" s="47"/>
    </row>
    <row r="18" spans="2:87" s="46" customFormat="1" ht="12.75" x14ac:dyDescent="0.25">
      <c r="B18" s="46" t="s">
        <v>99</v>
      </c>
      <c r="C18" s="47" t="s">
        <v>9</v>
      </c>
      <c r="E18" s="46" t="s">
        <v>4</v>
      </c>
      <c r="G18" s="46" t="s">
        <v>4</v>
      </c>
      <c r="I18" s="46" t="s">
        <v>4</v>
      </c>
      <c r="K18" s="46" t="s">
        <v>4</v>
      </c>
      <c r="M18" s="46" t="s">
        <v>4</v>
      </c>
      <c r="O18" s="46" t="s">
        <v>361</v>
      </c>
      <c r="Q18" s="46" t="s">
        <v>361</v>
      </c>
      <c r="S18" s="46" t="s">
        <v>4</v>
      </c>
      <c r="U18" s="46" t="s">
        <v>4</v>
      </c>
      <c r="W18" s="46" t="s">
        <v>4</v>
      </c>
      <c r="Y18" s="46" t="s">
        <v>4</v>
      </c>
      <c r="AA18" s="46" t="s">
        <v>4</v>
      </c>
      <c r="AC18" s="46" t="s">
        <v>4</v>
      </c>
      <c r="AE18" s="46" t="s">
        <v>10</v>
      </c>
      <c r="AG18" s="46" t="s">
        <v>10</v>
      </c>
      <c r="AI18" s="46" t="s">
        <v>4</v>
      </c>
      <c r="AK18" s="46" t="s">
        <v>361</v>
      </c>
      <c r="AM18" s="46" t="s">
        <v>361</v>
      </c>
      <c r="AO18" s="46" t="s">
        <v>361</v>
      </c>
      <c r="AQ18" s="46" t="s">
        <v>4</v>
      </c>
      <c r="AS18" s="46" t="s">
        <v>4</v>
      </c>
      <c r="AU18" s="46" t="s">
        <v>4</v>
      </c>
      <c r="AW18" s="46" t="s">
        <v>10</v>
      </c>
      <c r="AY18" s="46" t="s">
        <v>10</v>
      </c>
      <c r="BA18" s="46" t="s">
        <v>10</v>
      </c>
      <c r="BC18" s="46" t="s">
        <v>10</v>
      </c>
      <c r="BE18" s="46" t="s">
        <v>10</v>
      </c>
      <c r="BG18" s="46" t="s">
        <v>10</v>
      </c>
      <c r="BI18" s="46" t="s">
        <v>10</v>
      </c>
      <c r="BK18" s="46" t="s">
        <v>10</v>
      </c>
      <c r="BM18" s="46" t="s">
        <v>10</v>
      </c>
      <c r="BO18" s="46">
        <v>5</v>
      </c>
      <c r="BQ18" s="46">
        <v>5</v>
      </c>
      <c r="BS18" s="46">
        <v>3</v>
      </c>
      <c r="BU18" s="46">
        <v>3</v>
      </c>
      <c r="BW18" s="46">
        <v>2</v>
      </c>
      <c r="BY18" s="46">
        <v>4</v>
      </c>
      <c r="CA18" s="46">
        <v>3</v>
      </c>
      <c r="CC18" s="46">
        <v>2</v>
      </c>
      <c r="CE18" s="46">
        <v>2</v>
      </c>
      <c r="CG18" s="46">
        <v>3</v>
      </c>
      <c r="CI18" s="47" t="s">
        <v>100</v>
      </c>
    </row>
    <row r="19" spans="2:87" s="46" customFormat="1" ht="12.75" x14ac:dyDescent="0.25">
      <c r="B19" s="46" t="s">
        <v>106</v>
      </c>
      <c r="C19" s="47" t="s">
        <v>9</v>
      </c>
      <c r="E19" s="46" t="s">
        <v>4</v>
      </c>
      <c r="G19" s="46" t="s">
        <v>4</v>
      </c>
      <c r="I19" s="46" t="s">
        <v>4</v>
      </c>
      <c r="K19" s="46" t="s">
        <v>5</v>
      </c>
      <c r="M19" s="46" t="s">
        <v>361</v>
      </c>
      <c r="O19" s="46" t="s">
        <v>4</v>
      </c>
      <c r="Q19" s="46" t="s">
        <v>4</v>
      </c>
      <c r="S19" s="46" t="s">
        <v>4</v>
      </c>
      <c r="U19" s="46" t="s">
        <v>4</v>
      </c>
      <c r="W19" s="46" t="s">
        <v>4</v>
      </c>
      <c r="Y19" s="46" t="s">
        <v>4</v>
      </c>
      <c r="AA19" s="46" t="s">
        <v>361</v>
      </c>
      <c r="AC19" s="46" t="s">
        <v>361</v>
      </c>
      <c r="AE19" s="46" t="s">
        <v>361</v>
      </c>
      <c r="AG19" s="46" t="s">
        <v>361</v>
      </c>
      <c r="AI19" s="46" t="s">
        <v>361</v>
      </c>
      <c r="AK19" s="46" t="s">
        <v>361</v>
      </c>
      <c r="AM19" s="46" t="s">
        <v>361</v>
      </c>
      <c r="AO19" s="46" t="s">
        <v>361</v>
      </c>
      <c r="AQ19" s="46" t="s">
        <v>361</v>
      </c>
      <c r="AS19" s="46" t="s">
        <v>361</v>
      </c>
      <c r="AU19" s="46" t="s">
        <v>361</v>
      </c>
      <c r="AW19" s="46" t="s">
        <v>361</v>
      </c>
      <c r="AY19" s="46" t="s">
        <v>361</v>
      </c>
      <c r="BA19" s="46" t="s">
        <v>361</v>
      </c>
      <c r="BC19" s="46" t="s">
        <v>361</v>
      </c>
      <c r="BE19" s="46" t="s">
        <v>361</v>
      </c>
      <c r="BG19" s="46" t="s">
        <v>361</v>
      </c>
      <c r="BI19" s="46" t="s">
        <v>361</v>
      </c>
      <c r="BK19" s="46" t="s">
        <v>361</v>
      </c>
      <c r="BM19" s="46" t="s">
        <v>361</v>
      </c>
      <c r="BO19" s="46">
        <v>1</v>
      </c>
      <c r="BQ19" s="46">
        <v>1</v>
      </c>
      <c r="BS19" s="46">
        <v>1</v>
      </c>
      <c r="BU19" s="46">
        <v>1</v>
      </c>
      <c r="BW19" s="46">
        <v>1</v>
      </c>
      <c r="BY19" s="46">
        <v>1</v>
      </c>
      <c r="CA19" s="46">
        <v>1</v>
      </c>
      <c r="CC19" s="46">
        <v>1</v>
      </c>
      <c r="CE19" s="46">
        <v>1</v>
      </c>
      <c r="CG19" s="46">
        <v>1</v>
      </c>
      <c r="CI19" s="47"/>
    </row>
    <row r="20" spans="2:87" s="46" customFormat="1" ht="12.75" x14ac:dyDescent="0.25">
      <c r="B20" s="46" t="s">
        <v>112</v>
      </c>
      <c r="C20" s="47" t="s">
        <v>9</v>
      </c>
      <c r="E20" s="46" t="s">
        <v>361</v>
      </c>
      <c r="G20" s="46" t="s">
        <v>4</v>
      </c>
      <c r="I20" s="46" t="s">
        <v>4</v>
      </c>
      <c r="K20" s="46" t="s">
        <v>361</v>
      </c>
      <c r="M20" s="46" t="s">
        <v>4</v>
      </c>
      <c r="O20" s="46" t="s">
        <v>4</v>
      </c>
      <c r="Q20" s="46" t="s">
        <v>4</v>
      </c>
      <c r="S20" s="46" t="s">
        <v>4</v>
      </c>
      <c r="U20" s="46" t="s">
        <v>4</v>
      </c>
      <c r="W20" s="46" t="s">
        <v>4</v>
      </c>
      <c r="Y20" s="46" t="s">
        <v>4</v>
      </c>
      <c r="AA20" s="46" t="s">
        <v>361</v>
      </c>
      <c r="AC20" s="46" t="s">
        <v>361</v>
      </c>
      <c r="AE20" s="46" t="s">
        <v>361</v>
      </c>
      <c r="AG20" s="46" t="s">
        <v>361</v>
      </c>
      <c r="AI20" s="46" t="s">
        <v>4</v>
      </c>
      <c r="AK20" s="46" t="s">
        <v>4</v>
      </c>
      <c r="AM20" s="46" t="s">
        <v>4</v>
      </c>
      <c r="AO20" s="46" t="s">
        <v>4</v>
      </c>
      <c r="AQ20" s="46" t="s">
        <v>4</v>
      </c>
      <c r="AS20" s="46" t="s">
        <v>4</v>
      </c>
      <c r="AU20" s="46" t="s">
        <v>4</v>
      </c>
      <c r="AW20" s="46" t="s">
        <v>4</v>
      </c>
      <c r="AY20" s="46" t="s">
        <v>4</v>
      </c>
      <c r="BA20" s="46" t="s">
        <v>361</v>
      </c>
      <c r="BC20" s="46" t="s">
        <v>361</v>
      </c>
      <c r="BE20" s="46" t="s">
        <v>4</v>
      </c>
      <c r="BG20" s="46" t="s">
        <v>361</v>
      </c>
      <c r="BI20" s="46" t="s">
        <v>361</v>
      </c>
      <c r="BK20" s="46" t="s">
        <v>361</v>
      </c>
      <c r="BM20" s="46" t="s">
        <v>361</v>
      </c>
      <c r="BO20" s="46">
        <v>1</v>
      </c>
      <c r="BQ20" s="46">
        <v>1</v>
      </c>
      <c r="BS20" s="46">
        <v>1</v>
      </c>
      <c r="BU20" s="46">
        <v>2</v>
      </c>
      <c r="BW20" s="46">
        <v>1</v>
      </c>
      <c r="BY20" s="46">
        <v>1</v>
      </c>
      <c r="CA20" s="46">
        <v>5</v>
      </c>
      <c r="CC20" s="46">
        <v>2</v>
      </c>
      <c r="CE20" s="46">
        <v>3</v>
      </c>
      <c r="CG20" s="46">
        <v>3</v>
      </c>
      <c r="CI20" s="47"/>
    </row>
    <row r="21" spans="2:87" s="46" customFormat="1" ht="12.75" x14ac:dyDescent="0.25">
      <c r="B21" s="46" t="s">
        <v>114</v>
      </c>
      <c r="C21" s="47" t="s">
        <v>9</v>
      </c>
      <c r="E21" s="46" t="s">
        <v>4</v>
      </c>
      <c r="G21" s="46" t="s">
        <v>361</v>
      </c>
      <c r="I21" s="46" t="s">
        <v>10</v>
      </c>
      <c r="K21" s="46" t="s">
        <v>4</v>
      </c>
      <c r="M21" s="46" t="s">
        <v>10</v>
      </c>
      <c r="O21" s="46" t="s">
        <v>4</v>
      </c>
      <c r="Q21" s="46" t="s">
        <v>4</v>
      </c>
      <c r="S21" s="46" t="s">
        <v>4</v>
      </c>
      <c r="U21" s="46" t="s">
        <v>4</v>
      </c>
      <c r="W21" s="46" t="s">
        <v>4</v>
      </c>
      <c r="Y21" s="46" t="s">
        <v>4</v>
      </c>
      <c r="AA21" s="46" t="s">
        <v>10</v>
      </c>
      <c r="AC21" s="46" t="s">
        <v>10</v>
      </c>
      <c r="AE21" s="46" t="s">
        <v>6</v>
      </c>
      <c r="AG21" s="46" t="s">
        <v>6</v>
      </c>
      <c r="AI21" s="46" t="s">
        <v>5</v>
      </c>
      <c r="AK21" s="46" t="s">
        <v>5</v>
      </c>
      <c r="AM21" s="46" t="s">
        <v>5</v>
      </c>
      <c r="AO21" s="46" t="s">
        <v>5</v>
      </c>
      <c r="AQ21" s="46" t="s">
        <v>10</v>
      </c>
      <c r="AS21" s="46" t="s">
        <v>5</v>
      </c>
      <c r="AU21" s="46" t="s">
        <v>5</v>
      </c>
      <c r="AW21" s="46" t="s">
        <v>361</v>
      </c>
      <c r="AY21" s="46" t="s">
        <v>361</v>
      </c>
      <c r="BA21" s="46" t="s">
        <v>361</v>
      </c>
      <c r="BC21" s="46" t="s">
        <v>6</v>
      </c>
      <c r="BE21" s="46" t="s">
        <v>6</v>
      </c>
      <c r="BG21" s="46" t="s">
        <v>361</v>
      </c>
      <c r="BI21" s="46" t="s">
        <v>361</v>
      </c>
      <c r="BK21" s="46" t="s">
        <v>10</v>
      </c>
      <c r="BM21" s="46" t="s">
        <v>361</v>
      </c>
      <c r="BO21" s="46">
        <v>1</v>
      </c>
      <c r="BQ21" s="46">
        <v>1</v>
      </c>
      <c r="BS21" s="46">
        <v>1</v>
      </c>
      <c r="BU21" s="46">
        <v>1</v>
      </c>
      <c r="BW21" s="46">
        <v>1</v>
      </c>
      <c r="BY21" s="46">
        <v>5</v>
      </c>
      <c r="CA21" s="46">
        <v>1</v>
      </c>
      <c r="CC21" s="46">
        <v>3</v>
      </c>
      <c r="CE21" s="46">
        <v>3</v>
      </c>
      <c r="CG21" s="46">
        <v>3</v>
      </c>
      <c r="CI21" s="47"/>
    </row>
    <row r="22" spans="2:87" s="46" customFormat="1" ht="12.75" x14ac:dyDescent="0.25">
      <c r="B22" s="46" t="s">
        <v>138</v>
      </c>
      <c r="C22" s="47" t="s">
        <v>9</v>
      </c>
      <c r="E22" s="46" t="s">
        <v>4</v>
      </c>
      <c r="G22" s="46" t="s">
        <v>4</v>
      </c>
      <c r="I22" s="46" t="s">
        <v>4</v>
      </c>
      <c r="K22" s="46" t="s">
        <v>4</v>
      </c>
      <c r="M22" s="46" t="s">
        <v>4</v>
      </c>
      <c r="O22" s="46" t="s">
        <v>4</v>
      </c>
      <c r="Q22" s="46" t="s">
        <v>4</v>
      </c>
      <c r="S22" s="46" t="s">
        <v>6</v>
      </c>
      <c r="U22" s="46" t="s">
        <v>6</v>
      </c>
      <c r="W22" s="46" t="s">
        <v>6</v>
      </c>
      <c r="Y22" s="46" t="s">
        <v>6</v>
      </c>
      <c r="AA22" s="46" t="s">
        <v>361</v>
      </c>
      <c r="AC22" s="46" t="s">
        <v>361</v>
      </c>
      <c r="AE22" s="46" t="s">
        <v>6</v>
      </c>
      <c r="AG22" s="46" t="s">
        <v>6</v>
      </c>
      <c r="AI22" s="46" t="s">
        <v>6</v>
      </c>
      <c r="AK22" s="46" t="s">
        <v>6</v>
      </c>
      <c r="AM22" s="46" t="s">
        <v>6</v>
      </c>
      <c r="AO22" s="46" t="s">
        <v>6</v>
      </c>
      <c r="AQ22" s="46" t="s">
        <v>6</v>
      </c>
      <c r="AS22" s="46" t="s">
        <v>6</v>
      </c>
      <c r="AU22" s="46" t="s">
        <v>6</v>
      </c>
      <c r="AW22" s="46" t="s">
        <v>6</v>
      </c>
      <c r="AY22" s="46" t="s">
        <v>6</v>
      </c>
      <c r="BA22" s="46" t="s">
        <v>5</v>
      </c>
      <c r="BC22" s="46" t="s">
        <v>6</v>
      </c>
      <c r="BE22" s="46" t="s">
        <v>6</v>
      </c>
      <c r="BG22" s="46" t="s">
        <v>6</v>
      </c>
      <c r="BI22" s="46" t="s">
        <v>6</v>
      </c>
      <c r="BK22" s="46" t="s">
        <v>5</v>
      </c>
      <c r="BM22" s="46" t="s">
        <v>6</v>
      </c>
      <c r="BO22" s="46">
        <v>5</v>
      </c>
      <c r="BQ22" s="46">
        <v>5</v>
      </c>
      <c r="BS22" s="46">
        <v>5</v>
      </c>
      <c r="BU22" s="46">
        <v>5</v>
      </c>
      <c r="BW22" s="46">
        <v>5</v>
      </c>
      <c r="BY22" s="46">
        <v>5</v>
      </c>
      <c r="CA22" s="46">
        <v>5</v>
      </c>
      <c r="CC22" s="46">
        <v>5</v>
      </c>
      <c r="CE22" s="46">
        <v>2</v>
      </c>
      <c r="CG22" s="46">
        <v>5</v>
      </c>
      <c r="CI22" s="47"/>
    </row>
    <row r="23" spans="2:87" s="46" customFormat="1" ht="12.75" x14ac:dyDescent="0.25">
      <c r="B23" s="46" t="s">
        <v>145</v>
      </c>
      <c r="C23" s="47" t="s">
        <v>9</v>
      </c>
      <c r="E23" s="46" t="s">
        <v>4</v>
      </c>
      <c r="G23" s="46" t="s">
        <v>4</v>
      </c>
      <c r="I23" s="46" t="s">
        <v>4</v>
      </c>
      <c r="K23" s="46" t="s">
        <v>4</v>
      </c>
      <c r="M23" s="46" t="s">
        <v>4</v>
      </c>
      <c r="O23" s="46" t="s">
        <v>4</v>
      </c>
      <c r="Q23" s="46" t="s">
        <v>4</v>
      </c>
      <c r="S23" s="46" t="s">
        <v>4</v>
      </c>
      <c r="U23" s="46" t="s">
        <v>4</v>
      </c>
      <c r="W23" s="46" t="s">
        <v>4</v>
      </c>
      <c r="Y23" s="46" t="s">
        <v>4</v>
      </c>
      <c r="AA23" s="46" t="s">
        <v>361</v>
      </c>
      <c r="AC23" s="46" t="s">
        <v>361</v>
      </c>
      <c r="AE23" s="46" t="s">
        <v>361</v>
      </c>
      <c r="AG23" s="46" t="s">
        <v>4</v>
      </c>
      <c r="AI23" s="46" t="s">
        <v>4</v>
      </c>
      <c r="AK23" s="46" t="s">
        <v>361</v>
      </c>
      <c r="AM23" s="46" t="s">
        <v>361</v>
      </c>
      <c r="AO23" s="46" t="s">
        <v>361</v>
      </c>
      <c r="AQ23" s="46" t="s">
        <v>6</v>
      </c>
      <c r="AS23" s="46" t="s">
        <v>361</v>
      </c>
      <c r="AU23" s="46" t="s">
        <v>6</v>
      </c>
      <c r="AW23" s="46" t="s">
        <v>361</v>
      </c>
      <c r="AY23" s="46" t="s">
        <v>4</v>
      </c>
      <c r="BA23" s="46" t="s">
        <v>361</v>
      </c>
      <c r="BC23" s="46" t="s">
        <v>6</v>
      </c>
      <c r="BE23" s="46" t="s">
        <v>4</v>
      </c>
      <c r="BG23" s="46" t="s">
        <v>361</v>
      </c>
      <c r="BI23" s="46" t="s">
        <v>361</v>
      </c>
      <c r="BK23" s="46" t="s">
        <v>361</v>
      </c>
      <c r="BM23" s="46" t="s">
        <v>361</v>
      </c>
      <c r="BO23" s="46">
        <v>2</v>
      </c>
      <c r="BQ23" s="46">
        <v>2</v>
      </c>
      <c r="BS23" s="46">
        <v>2</v>
      </c>
      <c r="BU23" s="46">
        <v>2</v>
      </c>
      <c r="BW23" s="46">
        <v>1</v>
      </c>
      <c r="BY23" s="46">
        <v>3</v>
      </c>
      <c r="CA23" s="46">
        <v>3</v>
      </c>
      <c r="CC23" s="46">
        <v>3</v>
      </c>
      <c r="CE23" s="46">
        <v>3</v>
      </c>
      <c r="CG23" s="46">
        <v>4</v>
      </c>
      <c r="CI23" s="47"/>
    </row>
    <row r="24" spans="2:87" s="46" customFormat="1" ht="12.75" x14ac:dyDescent="0.25">
      <c r="B24" s="46" t="s">
        <v>154</v>
      </c>
      <c r="C24" s="47" t="s">
        <v>9</v>
      </c>
      <c r="E24" s="46" t="s">
        <v>4</v>
      </c>
      <c r="G24" s="46" t="s">
        <v>361</v>
      </c>
      <c r="I24" s="46" t="s">
        <v>4</v>
      </c>
      <c r="K24" s="46" t="s">
        <v>5</v>
      </c>
      <c r="M24" s="46" t="s">
        <v>6</v>
      </c>
      <c r="O24" s="46" t="s">
        <v>4</v>
      </c>
      <c r="Q24" s="46" t="s">
        <v>4</v>
      </c>
      <c r="S24" s="46" t="s">
        <v>4</v>
      </c>
      <c r="U24" s="46" t="s">
        <v>4</v>
      </c>
      <c r="W24" s="46" t="s">
        <v>4</v>
      </c>
      <c r="Y24" s="46" t="s">
        <v>4</v>
      </c>
      <c r="AA24" s="46" t="s">
        <v>4</v>
      </c>
      <c r="AC24" s="46" t="s">
        <v>4</v>
      </c>
      <c r="AE24" s="46" t="s">
        <v>6</v>
      </c>
      <c r="AG24" s="46" t="s">
        <v>6</v>
      </c>
      <c r="AI24" s="46" t="s">
        <v>4</v>
      </c>
      <c r="AK24" s="46" t="s">
        <v>4</v>
      </c>
      <c r="AM24" s="46" t="s">
        <v>4</v>
      </c>
      <c r="AO24" s="46" t="s">
        <v>4</v>
      </c>
      <c r="AQ24" s="46" t="s">
        <v>4</v>
      </c>
      <c r="AS24" s="46" t="s">
        <v>4</v>
      </c>
      <c r="AU24" s="46" t="s">
        <v>4</v>
      </c>
      <c r="AW24" s="46" t="s">
        <v>4</v>
      </c>
      <c r="AY24" s="46" t="s">
        <v>4</v>
      </c>
      <c r="BA24" s="46" t="s">
        <v>6</v>
      </c>
      <c r="BC24" s="46" t="s">
        <v>6</v>
      </c>
      <c r="BE24" s="46" t="s">
        <v>6</v>
      </c>
      <c r="BG24" s="46" t="s">
        <v>6</v>
      </c>
      <c r="BI24" s="46" t="s">
        <v>6</v>
      </c>
      <c r="BK24" s="46" t="s">
        <v>4</v>
      </c>
      <c r="BM24" s="46" t="s">
        <v>6</v>
      </c>
      <c r="BO24" s="46">
        <v>2</v>
      </c>
      <c r="BQ24" s="46">
        <v>2</v>
      </c>
      <c r="BS24" s="46">
        <v>2</v>
      </c>
      <c r="BU24" s="46">
        <v>2</v>
      </c>
      <c r="BW24" s="46">
        <v>2</v>
      </c>
      <c r="BY24" s="46">
        <v>3</v>
      </c>
      <c r="CA24" s="46">
        <v>3</v>
      </c>
      <c r="CC24" s="46">
        <v>3</v>
      </c>
      <c r="CE24" s="46">
        <v>3</v>
      </c>
      <c r="CG24" s="46">
        <v>3</v>
      </c>
      <c r="CI24" s="47"/>
    </row>
    <row r="25" spans="2:87" s="46" customFormat="1" ht="12.75" x14ac:dyDescent="0.25">
      <c r="B25" s="46" t="s">
        <v>161</v>
      </c>
      <c r="C25" s="47" t="s">
        <v>9</v>
      </c>
      <c r="E25" s="46" t="s">
        <v>4</v>
      </c>
      <c r="G25" s="46" t="s">
        <v>5</v>
      </c>
      <c r="I25" s="46" t="s">
        <v>6</v>
      </c>
      <c r="K25" s="46" t="s">
        <v>5</v>
      </c>
      <c r="M25" s="46" t="s">
        <v>4</v>
      </c>
      <c r="O25" s="46" t="s">
        <v>6</v>
      </c>
      <c r="Q25" s="46" t="s">
        <v>6</v>
      </c>
      <c r="S25" s="46" t="s">
        <v>6</v>
      </c>
      <c r="U25" s="46" t="s">
        <v>6</v>
      </c>
      <c r="W25" s="46" t="s">
        <v>6</v>
      </c>
      <c r="Y25" s="46" t="s">
        <v>4</v>
      </c>
      <c r="AA25" s="46" t="s">
        <v>6</v>
      </c>
      <c r="AC25" s="46" t="s">
        <v>6</v>
      </c>
      <c r="AE25" s="46" t="s">
        <v>5</v>
      </c>
      <c r="AG25" s="46" t="s">
        <v>5</v>
      </c>
      <c r="AI25" s="46" t="s">
        <v>5</v>
      </c>
      <c r="AK25" s="46" t="s">
        <v>6</v>
      </c>
      <c r="AM25" s="46" t="s">
        <v>6</v>
      </c>
      <c r="AO25" s="46" t="s">
        <v>6</v>
      </c>
      <c r="AQ25" s="46" t="s">
        <v>6</v>
      </c>
      <c r="AS25" s="46" t="s">
        <v>6</v>
      </c>
      <c r="AU25" s="46" t="s">
        <v>6</v>
      </c>
      <c r="AW25" s="46" t="s">
        <v>6</v>
      </c>
      <c r="AY25" s="46" t="s">
        <v>10</v>
      </c>
      <c r="BA25" s="46" t="s">
        <v>5</v>
      </c>
      <c r="BC25" s="46" t="s">
        <v>5</v>
      </c>
      <c r="BE25" s="46" t="s">
        <v>6</v>
      </c>
      <c r="BG25" s="46" t="s">
        <v>361</v>
      </c>
      <c r="BI25" s="46" t="s">
        <v>361</v>
      </c>
      <c r="BK25" s="46" t="s">
        <v>361</v>
      </c>
      <c r="BM25" s="46" t="s">
        <v>5</v>
      </c>
      <c r="BO25" s="46">
        <v>5</v>
      </c>
      <c r="BQ25" s="46">
        <v>5</v>
      </c>
      <c r="BS25" s="46">
        <v>5</v>
      </c>
      <c r="BU25" s="46">
        <v>5</v>
      </c>
      <c r="BW25" s="46">
        <v>5</v>
      </c>
      <c r="BY25" s="46">
        <v>3</v>
      </c>
      <c r="CA25" s="46">
        <v>3</v>
      </c>
      <c r="CC25" s="46">
        <v>3</v>
      </c>
      <c r="CE25" s="46">
        <v>2</v>
      </c>
      <c r="CG25" s="46">
        <v>2</v>
      </c>
      <c r="CI25" s="47"/>
    </row>
    <row r="26" spans="2:87" s="46" customFormat="1" ht="12.75" x14ac:dyDescent="0.25">
      <c r="B26" s="46" t="s">
        <v>163</v>
      </c>
      <c r="C26" s="47" t="s">
        <v>9</v>
      </c>
      <c r="E26" s="46" t="s">
        <v>6</v>
      </c>
      <c r="G26" s="46" t="s">
        <v>4</v>
      </c>
      <c r="I26" s="46" t="s">
        <v>4</v>
      </c>
      <c r="K26" s="46" t="s">
        <v>4</v>
      </c>
      <c r="M26" s="46" t="s">
        <v>4</v>
      </c>
      <c r="O26" s="46" t="s">
        <v>4</v>
      </c>
      <c r="Q26" s="46" t="s">
        <v>4</v>
      </c>
      <c r="S26" s="46" t="s">
        <v>4</v>
      </c>
      <c r="U26" s="46" t="s">
        <v>4</v>
      </c>
      <c r="W26" s="46" t="s">
        <v>4</v>
      </c>
      <c r="Y26" s="46" t="s">
        <v>4</v>
      </c>
      <c r="AA26" s="46" t="s">
        <v>4</v>
      </c>
      <c r="AC26" s="46" t="s">
        <v>4</v>
      </c>
      <c r="AE26" s="46" t="s">
        <v>4</v>
      </c>
      <c r="AG26" s="46" t="s">
        <v>5</v>
      </c>
      <c r="AI26" s="46" t="s">
        <v>4</v>
      </c>
      <c r="AK26" s="46" t="s">
        <v>4</v>
      </c>
      <c r="AM26" s="46" t="s">
        <v>4</v>
      </c>
      <c r="AO26" s="46" t="s">
        <v>4</v>
      </c>
      <c r="AQ26" s="46" t="s">
        <v>4</v>
      </c>
      <c r="AS26" s="46" t="s">
        <v>4</v>
      </c>
      <c r="AU26" s="46" t="s">
        <v>4</v>
      </c>
      <c r="AW26" s="46" t="s">
        <v>4</v>
      </c>
      <c r="AY26" s="46" t="s">
        <v>4</v>
      </c>
      <c r="BA26" s="46" t="s">
        <v>5</v>
      </c>
      <c r="BC26" s="46" t="s">
        <v>5</v>
      </c>
      <c r="BE26" s="46" t="s">
        <v>5</v>
      </c>
      <c r="BG26" s="46" t="s">
        <v>4</v>
      </c>
      <c r="BI26" s="46" t="s">
        <v>5</v>
      </c>
      <c r="BK26" s="46" t="s">
        <v>5</v>
      </c>
      <c r="BM26" s="46" t="s">
        <v>5</v>
      </c>
      <c r="BO26" s="46">
        <v>4</v>
      </c>
      <c r="BQ26" s="46">
        <v>4</v>
      </c>
      <c r="BS26" s="46">
        <v>2</v>
      </c>
      <c r="BU26" s="46">
        <v>4</v>
      </c>
      <c r="BW26" s="46">
        <v>1</v>
      </c>
      <c r="BY26" s="46">
        <v>1</v>
      </c>
      <c r="CA26" s="46">
        <v>3</v>
      </c>
      <c r="CC26" s="46">
        <v>2</v>
      </c>
      <c r="CE26" s="46">
        <v>2</v>
      </c>
      <c r="CG26" s="46">
        <v>1</v>
      </c>
      <c r="CI26" s="47"/>
    </row>
    <row r="27" spans="2:87" s="46" customFormat="1" ht="12.75" x14ac:dyDescent="0.25">
      <c r="B27" s="46" t="s">
        <v>166</v>
      </c>
      <c r="C27" s="47" t="s">
        <v>9</v>
      </c>
      <c r="E27" s="46" t="s">
        <v>4</v>
      </c>
      <c r="G27" s="46" t="s">
        <v>4</v>
      </c>
      <c r="I27" s="46" t="s">
        <v>361</v>
      </c>
      <c r="K27" s="46" t="s">
        <v>4</v>
      </c>
      <c r="M27" s="46" t="s">
        <v>361</v>
      </c>
      <c r="O27" s="46" t="s">
        <v>4</v>
      </c>
      <c r="Q27" s="46" t="s">
        <v>4</v>
      </c>
      <c r="S27" s="46" t="s">
        <v>4</v>
      </c>
      <c r="U27" s="46" t="s">
        <v>4</v>
      </c>
      <c r="W27" s="46" t="s">
        <v>4</v>
      </c>
      <c r="Y27" s="46" t="s">
        <v>4</v>
      </c>
      <c r="AA27" s="46" t="s">
        <v>361</v>
      </c>
      <c r="AC27" s="46" t="s">
        <v>4</v>
      </c>
      <c r="AE27" s="46" t="s">
        <v>4</v>
      </c>
      <c r="AG27" s="46" t="s">
        <v>4</v>
      </c>
      <c r="AI27" s="46" t="s">
        <v>4</v>
      </c>
      <c r="AK27" s="46" t="s">
        <v>4</v>
      </c>
      <c r="AM27" s="46" t="s">
        <v>4</v>
      </c>
      <c r="AO27" s="46" t="s">
        <v>4</v>
      </c>
      <c r="AQ27" s="46" t="s">
        <v>4</v>
      </c>
      <c r="AS27" s="46" t="s">
        <v>4</v>
      </c>
      <c r="AU27" s="46" t="s">
        <v>4</v>
      </c>
      <c r="AW27" s="46" t="s">
        <v>4</v>
      </c>
      <c r="AY27" s="46" t="s">
        <v>4</v>
      </c>
      <c r="BA27" s="46" t="s">
        <v>4</v>
      </c>
      <c r="BC27" s="46" t="s">
        <v>4</v>
      </c>
      <c r="BE27" s="46" t="s">
        <v>4</v>
      </c>
      <c r="BG27" s="46" t="s">
        <v>4</v>
      </c>
      <c r="BI27" s="46" t="s">
        <v>4</v>
      </c>
      <c r="BK27" s="46" t="s">
        <v>4</v>
      </c>
      <c r="BM27" s="46" t="s">
        <v>4</v>
      </c>
      <c r="BO27" s="46">
        <v>4</v>
      </c>
      <c r="BQ27" s="46">
        <v>1</v>
      </c>
      <c r="BS27" s="46">
        <v>1</v>
      </c>
      <c r="BU27" s="46">
        <v>4</v>
      </c>
      <c r="BW27" s="46">
        <v>1</v>
      </c>
      <c r="BY27" s="46">
        <v>4</v>
      </c>
      <c r="CA27" s="46">
        <v>4</v>
      </c>
      <c r="CC27" s="46">
        <v>4</v>
      </c>
      <c r="CE27" s="46">
        <v>4</v>
      </c>
      <c r="CG27" s="46">
        <v>4</v>
      </c>
      <c r="CI27" s="47"/>
    </row>
    <row r="28" spans="2:87" s="46" customFormat="1" ht="12.75" x14ac:dyDescent="0.25">
      <c r="B28" s="46" t="s">
        <v>170</v>
      </c>
      <c r="C28" s="47" t="s">
        <v>9</v>
      </c>
      <c r="E28" s="46" t="s">
        <v>4</v>
      </c>
      <c r="G28" s="46" t="s">
        <v>4</v>
      </c>
      <c r="I28" s="46" t="s">
        <v>4</v>
      </c>
      <c r="K28" s="46" t="s">
        <v>361</v>
      </c>
      <c r="M28" s="46" t="s">
        <v>4</v>
      </c>
      <c r="O28" s="46" t="s">
        <v>4</v>
      </c>
      <c r="Q28" s="46" t="s">
        <v>4</v>
      </c>
      <c r="S28" s="46" t="s">
        <v>4</v>
      </c>
      <c r="U28" s="46" t="s">
        <v>4</v>
      </c>
      <c r="W28" s="46" t="s">
        <v>4</v>
      </c>
      <c r="Y28" s="46" t="s">
        <v>4</v>
      </c>
      <c r="AA28" s="46" t="s">
        <v>361</v>
      </c>
      <c r="AC28" s="46" t="s">
        <v>361</v>
      </c>
      <c r="AE28" s="46" t="s">
        <v>361</v>
      </c>
      <c r="AG28" s="46" t="s">
        <v>361</v>
      </c>
      <c r="AI28" s="46" t="s">
        <v>361</v>
      </c>
      <c r="AK28" s="46" t="s">
        <v>361</v>
      </c>
      <c r="AM28" s="46" t="s">
        <v>4</v>
      </c>
      <c r="AO28" s="46" t="s">
        <v>361</v>
      </c>
      <c r="AQ28" s="46" t="s">
        <v>4</v>
      </c>
      <c r="AS28" s="46" t="s">
        <v>361</v>
      </c>
      <c r="AU28" s="46" t="s">
        <v>4</v>
      </c>
      <c r="AW28" s="46" t="s">
        <v>361</v>
      </c>
      <c r="AY28" s="46" t="s">
        <v>361</v>
      </c>
      <c r="BA28" s="46" t="s">
        <v>5</v>
      </c>
      <c r="BC28" s="46" t="s">
        <v>10</v>
      </c>
      <c r="BE28" s="46" t="s">
        <v>6</v>
      </c>
      <c r="BG28" s="46" t="s">
        <v>5</v>
      </c>
      <c r="BI28" s="46" t="s">
        <v>5</v>
      </c>
      <c r="BK28" s="46" t="s">
        <v>5</v>
      </c>
      <c r="BM28" s="46" t="s">
        <v>5</v>
      </c>
      <c r="BO28" s="46">
        <v>3</v>
      </c>
      <c r="BQ28" s="46">
        <v>2</v>
      </c>
      <c r="BS28" s="46">
        <v>2</v>
      </c>
      <c r="BU28" s="46">
        <v>2</v>
      </c>
      <c r="BW28" s="46">
        <v>2</v>
      </c>
      <c r="BY28" s="46">
        <v>3</v>
      </c>
      <c r="CA28" s="46">
        <v>3</v>
      </c>
      <c r="CC28" s="46">
        <v>2</v>
      </c>
      <c r="CE28" s="46">
        <v>3</v>
      </c>
      <c r="CG28" s="46">
        <v>2</v>
      </c>
      <c r="CI28" s="47"/>
    </row>
    <row r="29" spans="2:87" s="46" customFormat="1" ht="12.75" x14ac:dyDescent="0.25">
      <c r="B29" s="46" t="s">
        <v>187</v>
      </c>
      <c r="C29" s="47" t="s">
        <v>9</v>
      </c>
      <c r="E29" s="46" t="s">
        <v>4</v>
      </c>
      <c r="G29" s="46" t="s">
        <v>4</v>
      </c>
      <c r="I29" s="46" t="s">
        <v>4</v>
      </c>
      <c r="K29" s="46" t="s">
        <v>4</v>
      </c>
      <c r="M29" s="46" t="s">
        <v>4</v>
      </c>
      <c r="O29" s="46" t="s">
        <v>361</v>
      </c>
      <c r="Q29" s="46" t="s">
        <v>361</v>
      </c>
      <c r="S29" s="46" t="s">
        <v>361</v>
      </c>
      <c r="U29" s="46" t="s">
        <v>361</v>
      </c>
      <c r="W29" s="46" t="s">
        <v>361</v>
      </c>
      <c r="Y29" s="46" t="s">
        <v>4</v>
      </c>
      <c r="AA29" s="46" t="s">
        <v>361</v>
      </c>
      <c r="AC29" s="46" t="s">
        <v>361</v>
      </c>
      <c r="AE29" s="46" t="s">
        <v>361</v>
      </c>
      <c r="AG29" s="46" t="s">
        <v>10</v>
      </c>
      <c r="AI29" s="46" t="s">
        <v>4</v>
      </c>
      <c r="AK29" s="46" t="s">
        <v>361</v>
      </c>
      <c r="AM29" s="46" t="s">
        <v>361</v>
      </c>
      <c r="AO29" s="46" t="s">
        <v>361</v>
      </c>
      <c r="AQ29" s="46" t="s">
        <v>361</v>
      </c>
      <c r="AS29" s="46" t="s">
        <v>361</v>
      </c>
      <c r="AU29" s="46" t="s">
        <v>361</v>
      </c>
      <c r="AW29" s="46" t="s">
        <v>361</v>
      </c>
      <c r="AY29" s="46" t="s">
        <v>4</v>
      </c>
      <c r="BA29" s="46" t="s">
        <v>361</v>
      </c>
      <c r="BC29" s="46" t="s">
        <v>361</v>
      </c>
      <c r="BE29" s="46" t="s">
        <v>361</v>
      </c>
      <c r="BG29" s="46" t="s">
        <v>361</v>
      </c>
      <c r="BI29" s="46" t="s">
        <v>361</v>
      </c>
      <c r="BK29" s="46" t="s">
        <v>10</v>
      </c>
      <c r="BM29" s="46" t="s">
        <v>10</v>
      </c>
      <c r="BO29" s="46">
        <v>4</v>
      </c>
      <c r="BQ29" s="46">
        <v>2</v>
      </c>
      <c r="BS29" s="46">
        <v>2</v>
      </c>
      <c r="BU29" s="46">
        <v>1</v>
      </c>
      <c r="BW29" s="46">
        <v>2</v>
      </c>
      <c r="BY29" s="46">
        <v>1</v>
      </c>
      <c r="CA29" s="46">
        <v>5</v>
      </c>
      <c r="CC29" s="46">
        <v>5</v>
      </c>
      <c r="CE29" s="46">
        <v>3</v>
      </c>
      <c r="CG29" s="46">
        <v>2</v>
      </c>
      <c r="CI29" s="47"/>
    </row>
    <row r="30" spans="2:87" s="46" customFormat="1" ht="12.75" x14ac:dyDescent="0.25">
      <c r="B30" s="46" t="s">
        <v>189</v>
      </c>
      <c r="C30" s="47" t="s">
        <v>9</v>
      </c>
      <c r="E30" s="46" t="s">
        <v>361</v>
      </c>
      <c r="G30" s="46" t="s">
        <v>361</v>
      </c>
      <c r="I30" s="46" t="s">
        <v>361</v>
      </c>
      <c r="K30" s="46" t="s">
        <v>4</v>
      </c>
      <c r="M30" s="46" t="s">
        <v>6</v>
      </c>
      <c r="O30" s="46" t="s">
        <v>6</v>
      </c>
      <c r="Q30" s="46" t="s">
        <v>5</v>
      </c>
      <c r="S30" s="46" t="s">
        <v>5</v>
      </c>
      <c r="U30" s="46" t="s">
        <v>361</v>
      </c>
      <c r="W30" s="46" t="s">
        <v>361</v>
      </c>
      <c r="Y30" s="46" t="s">
        <v>4</v>
      </c>
      <c r="AA30" s="46" t="s">
        <v>361</v>
      </c>
      <c r="AC30" s="46" t="s">
        <v>361</v>
      </c>
      <c r="AE30" s="46" t="s">
        <v>361</v>
      </c>
      <c r="AG30" s="46" t="s">
        <v>361</v>
      </c>
      <c r="AI30" s="46" t="s">
        <v>361</v>
      </c>
      <c r="AK30" s="46" t="s">
        <v>361</v>
      </c>
      <c r="AM30" s="46" t="s">
        <v>361</v>
      </c>
      <c r="AO30" s="46" t="s">
        <v>361</v>
      </c>
      <c r="AQ30" s="46" t="s">
        <v>361</v>
      </c>
      <c r="AS30" s="46" t="s">
        <v>361</v>
      </c>
      <c r="AU30" s="46" t="s">
        <v>361</v>
      </c>
      <c r="AW30" s="46" t="s">
        <v>361</v>
      </c>
      <c r="AY30" s="46" t="s">
        <v>361</v>
      </c>
      <c r="BA30" s="46" t="s">
        <v>361</v>
      </c>
      <c r="BC30" s="46" t="s">
        <v>361</v>
      </c>
      <c r="BE30" s="46" t="s">
        <v>361</v>
      </c>
      <c r="BG30" s="46" t="s">
        <v>361</v>
      </c>
      <c r="BI30" s="46" t="s">
        <v>361</v>
      </c>
      <c r="BK30" s="46" t="s">
        <v>361</v>
      </c>
      <c r="BM30" s="46" t="s">
        <v>361</v>
      </c>
      <c r="BO30" s="46">
        <v>5</v>
      </c>
      <c r="BQ30" s="46">
        <v>5</v>
      </c>
      <c r="BS30" s="46">
        <v>5</v>
      </c>
      <c r="BU30" s="46">
        <v>5</v>
      </c>
      <c r="BW30" s="46">
        <v>5</v>
      </c>
      <c r="BY30" s="46">
        <v>1</v>
      </c>
      <c r="CA30" s="46">
        <v>1</v>
      </c>
      <c r="CC30" s="46">
        <v>1</v>
      </c>
      <c r="CE30" s="46">
        <v>3</v>
      </c>
      <c r="CG30" s="46">
        <v>3</v>
      </c>
      <c r="CI30" s="47"/>
    </row>
    <row r="31" spans="2:87" s="46" customFormat="1" ht="12.75" x14ac:dyDescent="0.25">
      <c r="B31" s="46" t="s">
        <v>198</v>
      </c>
      <c r="C31" s="47" t="s">
        <v>9</v>
      </c>
      <c r="E31" s="46" t="s">
        <v>4</v>
      </c>
      <c r="G31" s="46" t="s">
        <v>361</v>
      </c>
      <c r="I31" s="46" t="s">
        <v>4</v>
      </c>
      <c r="K31" s="46" t="s">
        <v>4</v>
      </c>
      <c r="M31" s="46" t="s">
        <v>4</v>
      </c>
      <c r="O31" s="46" t="s">
        <v>361</v>
      </c>
      <c r="Q31" s="46" t="s">
        <v>361</v>
      </c>
      <c r="S31" s="46" t="s">
        <v>361</v>
      </c>
      <c r="U31" s="46" t="s">
        <v>361</v>
      </c>
      <c r="W31" s="46" t="s">
        <v>361</v>
      </c>
      <c r="Y31" s="46" t="s">
        <v>361</v>
      </c>
      <c r="AA31" s="46" t="s">
        <v>361</v>
      </c>
      <c r="AC31" s="46" t="s">
        <v>361</v>
      </c>
      <c r="AE31" s="46" t="s">
        <v>361</v>
      </c>
      <c r="AG31" s="46" t="s">
        <v>361</v>
      </c>
      <c r="AI31" s="46" t="s">
        <v>361</v>
      </c>
      <c r="AK31" s="46" t="s">
        <v>361</v>
      </c>
      <c r="AM31" s="46" t="s">
        <v>361</v>
      </c>
      <c r="AO31" s="46" t="s">
        <v>361</v>
      </c>
      <c r="AQ31" s="46" t="s">
        <v>361</v>
      </c>
      <c r="AS31" s="46" t="s">
        <v>361</v>
      </c>
      <c r="AU31" s="46" t="s">
        <v>361</v>
      </c>
      <c r="AW31" s="46" t="s">
        <v>361</v>
      </c>
      <c r="AY31" s="46" t="s">
        <v>4</v>
      </c>
      <c r="BA31" s="46" t="s">
        <v>361</v>
      </c>
      <c r="BC31" s="46" t="s">
        <v>361</v>
      </c>
      <c r="BE31" s="46" t="s">
        <v>361</v>
      </c>
      <c r="BG31" s="46" t="s">
        <v>361</v>
      </c>
      <c r="BI31" s="46" t="s">
        <v>361</v>
      </c>
      <c r="BK31" s="46" t="s">
        <v>361</v>
      </c>
      <c r="BM31" s="46" t="s">
        <v>361</v>
      </c>
      <c r="BO31" s="46">
        <v>3</v>
      </c>
      <c r="BQ31" s="46">
        <v>3</v>
      </c>
      <c r="BS31" s="46">
        <v>3</v>
      </c>
      <c r="BU31" s="46">
        <v>3</v>
      </c>
      <c r="BW31" s="46">
        <v>3</v>
      </c>
      <c r="BY31" s="46">
        <v>3</v>
      </c>
      <c r="CA31" s="46">
        <v>3</v>
      </c>
      <c r="CC31" s="46">
        <v>3</v>
      </c>
      <c r="CE31" s="46">
        <v>3</v>
      </c>
      <c r="CG31" s="46">
        <v>3</v>
      </c>
      <c r="CI31" s="47"/>
    </row>
    <row r="32" spans="2:87" s="46" customFormat="1" ht="12.75" x14ac:dyDescent="0.25">
      <c r="B32" s="46" t="s">
        <v>201</v>
      </c>
      <c r="C32" s="47" t="s">
        <v>9</v>
      </c>
      <c r="E32" s="46" t="s">
        <v>4</v>
      </c>
      <c r="G32" s="46" t="s">
        <v>361</v>
      </c>
      <c r="I32" s="46" t="s">
        <v>4</v>
      </c>
      <c r="K32" s="46" t="s">
        <v>361</v>
      </c>
      <c r="M32" s="46" t="s">
        <v>361</v>
      </c>
      <c r="O32" s="46" t="s">
        <v>361</v>
      </c>
      <c r="Q32" s="46" t="s">
        <v>361</v>
      </c>
      <c r="S32" s="46" t="s">
        <v>361</v>
      </c>
      <c r="U32" s="46" t="s">
        <v>361</v>
      </c>
      <c r="W32" s="46" t="s">
        <v>361</v>
      </c>
      <c r="Y32" s="46" t="s">
        <v>4</v>
      </c>
      <c r="AA32" s="46" t="s">
        <v>361</v>
      </c>
      <c r="AC32" s="46" t="s">
        <v>361</v>
      </c>
      <c r="AE32" s="46" t="s">
        <v>361</v>
      </c>
      <c r="AG32" s="46" t="s">
        <v>361</v>
      </c>
      <c r="AI32" s="46" t="s">
        <v>6</v>
      </c>
      <c r="AK32" s="46" t="s">
        <v>361</v>
      </c>
      <c r="AM32" s="46" t="s">
        <v>361</v>
      </c>
      <c r="AO32" s="46" t="s">
        <v>361</v>
      </c>
      <c r="AQ32" s="46" t="s">
        <v>361</v>
      </c>
      <c r="AS32" s="46" t="s">
        <v>361</v>
      </c>
      <c r="AU32" s="46" t="s">
        <v>361</v>
      </c>
      <c r="AW32" s="46" t="s">
        <v>361</v>
      </c>
      <c r="AY32" s="46" t="s">
        <v>361</v>
      </c>
      <c r="BA32" s="46" t="s">
        <v>361</v>
      </c>
      <c r="BC32" s="46" t="s">
        <v>361</v>
      </c>
      <c r="BE32" s="46" t="s">
        <v>361</v>
      </c>
      <c r="BG32" s="46" t="s">
        <v>361</v>
      </c>
      <c r="BI32" s="46" t="s">
        <v>361</v>
      </c>
      <c r="BK32" s="46" t="s">
        <v>361</v>
      </c>
      <c r="BM32" s="46" t="s">
        <v>361</v>
      </c>
      <c r="BO32" s="46">
        <v>3</v>
      </c>
      <c r="BQ32" s="46">
        <v>3</v>
      </c>
      <c r="BS32" s="46">
        <v>3</v>
      </c>
      <c r="BU32" s="46">
        <v>3</v>
      </c>
      <c r="BW32" s="46">
        <v>5</v>
      </c>
      <c r="BY32" s="46">
        <v>1</v>
      </c>
      <c r="CA32" s="46">
        <v>5</v>
      </c>
      <c r="CC32" s="46">
        <v>4</v>
      </c>
      <c r="CE32" s="46">
        <v>4</v>
      </c>
      <c r="CG32" s="46">
        <v>4</v>
      </c>
      <c r="CI32" s="47"/>
    </row>
    <row r="33" spans="2:87" s="46" customFormat="1" ht="12.75" x14ac:dyDescent="0.25">
      <c r="B33" s="46" t="s">
        <v>203</v>
      </c>
      <c r="C33" s="47" t="s">
        <v>9</v>
      </c>
      <c r="E33" s="46" t="s">
        <v>5</v>
      </c>
      <c r="G33" s="46" t="s">
        <v>361</v>
      </c>
      <c r="I33" s="46" t="s">
        <v>4</v>
      </c>
      <c r="K33" s="46" t="s">
        <v>4</v>
      </c>
      <c r="M33" s="46" t="s">
        <v>4</v>
      </c>
      <c r="O33" s="46" t="s">
        <v>4</v>
      </c>
      <c r="Q33" s="46" t="s">
        <v>4</v>
      </c>
      <c r="S33" s="46" t="s">
        <v>4</v>
      </c>
      <c r="U33" s="46" t="s">
        <v>4</v>
      </c>
      <c r="W33" s="46" t="s">
        <v>4</v>
      </c>
      <c r="Y33" s="46" t="s">
        <v>4</v>
      </c>
      <c r="AA33" s="46" t="s">
        <v>361</v>
      </c>
      <c r="AC33" s="46" t="s">
        <v>361</v>
      </c>
      <c r="AE33" s="46" t="s">
        <v>361</v>
      </c>
      <c r="AG33" s="46" t="s">
        <v>5</v>
      </c>
      <c r="AI33" s="46" t="s">
        <v>4</v>
      </c>
      <c r="AK33" s="46" t="s">
        <v>361</v>
      </c>
      <c r="AM33" s="46" t="s">
        <v>361</v>
      </c>
      <c r="AO33" s="46" t="s">
        <v>361</v>
      </c>
      <c r="AQ33" s="46" t="s">
        <v>361</v>
      </c>
      <c r="AS33" s="46" t="s">
        <v>361</v>
      </c>
      <c r="AU33" s="46" t="s">
        <v>361</v>
      </c>
      <c r="AW33" s="46" t="s">
        <v>361</v>
      </c>
      <c r="AY33" s="46" t="s">
        <v>4</v>
      </c>
      <c r="BA33" s="46" t="s">
        <v>5</v>
      </c>
      <c r="BC33" s="46" t="s">
        <v>5</v>
      </c>
      <c r="BE33" s="46" t="s">
        <v>5</v>
      </c>
      <c r="BG33" s="46" t="s">
        <v>4</v>
      </c>
      <c r="BI33" s="46" t="s">
        <v>361</v>
      </c>
      <c r="BK33" s="46" t="s">
        <v>5</v>
      </c>
      <c r="BM33" s="46" t="s">
        <v>5</v>
      </c>
      <c r="BO33" s="46">
        <v>2</v>
      </c>
      <c r="BQ33" s="46">
        <v>1</v>
      </c>
      <c r="BS33" s="46">
        <v>1</v>
      </c>
      <c r="BU33" s="46">
        <v>2</v>
      </c>
      <c r="BW33" s="46">
        <v>2</v>
      </c>
      <c r="BY33" s="46">
        <v>1</v>
      </c>
      <c r="CA33" s="46">
        <v>3</v>
      </c>
      <c r="CC33" s="46">
        <v>2</v>
      </c>
      <c r="CE33" s="46">
        <v>1</v>
      </c>
      <c r="CG33" s="46">
        <v>1</v>
      </c>
      <c r="CI33" s="47"/>
    </row>
    <row r="34" spans="2:87" s="46" customFormat="1" ht="12.75" x14ac:dyDescent="0.25">
      <c r="B34" s="46" t="s">
        <v>206</v>
      </c>
      <c r="C34" s="47" t="s">
        <v>9</v>
      </c>
      <c r="E34" s="46" t="s">
        <v>4</v>
      </c>
      <c r="G34" s="46" t="s">
        <v>4</v>
      </c>
      <c r="I34" s="46" t="s">
        <v>4</v>
      </c>
      <c r="K34" s="46" t="s">
        <v>4</v>
      </c>
      <c r="M34" s="46" t="s">
        <v>4</v>
      </c>
      <c r="O34" s="46" t="s">
        <v>4</v>
      </c>
      <c r="Q34" s="46" t="s">
        <v>4</v>
      </c>
      <c r="S34" s="46" t="s">
        <v>4</v>
      </c>
      <c r="U34" s="46" t="s">
        <v>4</v>
      </c>
      <c r="W34" s="46" t="s">
        <v>4</v>
      </c>
      <c r="Y34" s="46" t="s">
        <v>4</v>
      </c>
      <c r="AA34" s="46" t="s">
        <v>361</v>
      </c>
      <c r="AC34" s="46" t="s">
        <v>361</v>
      </c>
      <c r="AE34" s="46" t="s">
        <v>361</v>
      </c>
      <c r="AG34" s="46" t="s">
        <v>361</v>
      </c>
      <c r="AI34" s="46" t="s">
        <v>361</v>
      </c>
      <c r="AK34" s="46" t="s">
        <v>361</v>
      </c>
      <c r="AM34" s="46" t="s">
        <v>361</v>
      </c>
      <c r="AO34" s="46" t="s">
        <v>361</v>
      </c>
      <c r="AQ34" s="46" t="s">
        <v>361</v>
      </c>
      <c r="AS34" s="46" t="s">
        <v>361</v>
      </c>
      <c r="AU34" s="46" t="s">
        <v>361</v>
      </c>
      <c r="AW34" s="46" t="s">
        <v>361</v>
      </c>
      <c r="AY34" s="46" t="s">
        <v>361</v>
      </c>
      <c r="BA34" s="46" t="s">
        <v>361</v>
      </c>
      <c r="BC34" s="46" t="s">
        <v>361</v>
      </c>
      <c r="BE34" s="46" t="s">
        <v>361</v>
      </c>
      <c r="BG34" s="46" t="s">
        <v>361</v>
      </c>
      <c r="BI34" s="46" t="s">
        <v>361</v>
      </c>
      <c r="BK34" s="46" t="s">
        <v>361</v>
      </c>
      <c r="BM34" s="46" t="s">
        <v>361</v>
      </c>
      <c r="BO34" s="46">
        <v>5</v>
      </c>
      <c r="BQ34" s="46">
        <v>5</v>
      </c>
      <c r="BS34" s="46">
        <v>5</v>
      </c>
      <c r="BU34" s="46">
        <v>5</v>
      </c>
      <c r="BW34" s="46">
        <v>5</v>
      </c>
      <c r="BY34" s="46">
        <v>5</v>
      </c>
      <c r="CA34" s="46">
        <v>5</v>
      </c>
      <c r="CC34" s="46">
        <v>5</v>
      </c>
      <c r="CE34" s="46">
        <v>5</v>
      </c>
      <c r="CG34" s="46">
        <v>5</v>
      </c>
      <c r="CI34" s="47"/>
    </row>
    <row r="35" spans="2:87" s="46" customFormat="1" ht="12.75" x14ac:dyDescent="0.25">
      <c r="B35" s="46" t="s">
        <v>210</v>
      </c>
      <c r="C35" s="47" t="s">
        <v>9</v>
      </c>
      <c r="E35" s="46" t="s">
        <v>361</v>
      </c>
      <c r="G35" s="46" t="s">
        <v>4</v>
      </c>
      <c r="I35" s="46" t="s">
        <v>361</v>
      </c>
      <c r="K35" s="46" t="s">
        <v>4</v>
      </c>
      <c r="M35" s="46" t="s">
        <v>4</v>
      </c>
      <c r="O35" s="46" t="s">
        <v>361</v>
      </c>
      <c r="Q35" s="46" t="s">
        <v>361</v>
      </c>
      <c r="S35" s="46" t="s">
        <v>361</v>
      </c>
      <c r="U35" s="46" t="s">
        <v>361</v>
      </c>
      <c r="W35" s="46" t="s">
        <v>361</v>
      </c>
      <c r="Y35" s="46" t="s">
        <v>4</v>
      </c>
      <c r="AA35" s="46" t="s">
        <v>361</v>
      </c>
      <c r="AC35" s="46" t="s">
        <v>361</v>
      </c>
      <c r="AE35" s="46" t="s">
        <v>361</v>
      </c>
      <c r="AG35" s="46" t="s">
        <v>361</v>
      </c>
      <c r="AI35" s="46" t="s">
        <v>4</v>
      </c>
      <c r="AK35" s="46" t="s">
        <v>361</v>
      </c>
      <c r="AM35" s="46" t="s">
        <v>361</v>
      </c>
      <c r="AO35" s="46" t="s">
        <v>361</v>
      </c>
      <c r="AQ35" s="46" t="s">
        <v>361</v>
      </c>
      <c r="AS35" s="46" t="s">
        <v>361</v>
      </c>
      <c r="AU35" s="46" t="s">
        <v>361</v>
      </c>
      <c r="AW35" s="46" t="s">
        <v>361</v>
      </c>
      <c r="AY35" s="46" t="s">
        <v>4</v>
      </c>
      <c r="BA35" s="46" t="s">
        <v>361</v>
      </c>
      <c r="BC35" s="46" t="s">
        <v>361</v>
      </c>
      <c r="BE35" s="46" t="s">
        <v>361</v>
      </c>
      <c r="BG35" s="46" t="s">
        <v>361</v>
      </c>
      <c r="BI35" s="46" t="s">
        <v>361</v>
      </c>
      <c r="BK35" s="46" t="s">
        <v>361</v>
      </c>
      <c r="BM35" s="46" t="s">
        <v>361</v>
      </c>
      <c r="BO35" s="46">
        <v>1</v>
      </c>
      <c r="BQ35" s="46">
        <v>1</v>
      </c>
      <c r="BS35" s="46">
        <v>1</v>
      </c>
      <c r="BU35" s="46">
        <v>1</v>
      </c>
      <c r="BW35" s="46">
        <v>1</v>
      </c>
      <c r="BY35" s="46">
        <v>1</v>
      </c>
      <c r="CA35" s="46">
        <v>1</v>
      </c>
      <c r="CC35" s="46">
        <v>1</v>
      </c>
      <c r="CE35" s="46">
        <v>1</v>
      </c>
      <c r="CG35" s="46">
        <v>1</v>
      </c>
      <c r="CI35" s="47"/>
    </row>
    <row r="36" spans="2:87" s="46" customFormat="1" ht="12.75" x14ac:dyDescent="0.25">
      <c r="B36" s="46" t="s">
        <v>214</v>
      </c>
      <c r="C36" s="47" t="s">
        <v>9</v>
      </c>
      <c r="E36" s="46" t="s">
        <v>4</v>
      </c>
      <c r="G36" s="46" t="s">
        <v>361</v>
      </c>
      <c r="I36" s="46" t="s">
        <v>361</v>
      </c>
      <c r="K36" s="46" t="s">
        <v>4</v>
      </c>
      <c r="M36" s="46" t="s">
        <v>5</v>
      </c>
      <c r="O36" s="46" t="s">
        <v>361</v>
      </c>
      <c r="Q36" s="46" t="s">
        <v>361</v>
      </c>
      <c r="S36" s="46" t="s">
        <v>361</v>
      </c>
      <c r="U36" s="46" t="s">
        <v>361</v>
      </c>
      <c r="W36" s="46" t="s">
        <v>361</v>
      </c>
      <c r="Y36" s="46" t="s">
        <v>4</v>
      </c>
      <c r="AA36" s="46" t="s">
        <v>361</v>
      </c>
      <c r="AC36" s="46" t="s">
        <v>361</v>
      </c>
      <c r="AE36" s="46" t="s">
        <v>361</v>
      </c>
      <c r="AG36" s="46" t="s">
        <v>5</v>
      </c>
      <c r="AI36" s="46" t="s">
        <v>361</v>
      </c>
      <c r="AK36" s="46" t="s">
        <v>361</v>
      </c>
      <c r="AM36" s="46" t="s">
        <v>361</v>
      </c>
      <c r="AO36" s="46" t="s">
        <v>361</v>
      </c>
      <c r="AQ36" s="46" t="s">
        <v>361</v>
      </c>
      <c r="AS36" s="46" t="s">
        <v>361</v>
      </c>
      <c r="AU36" s="46" t="s">
        <v>361</v>
      </c>
      <c r="AW36" s="46" t="s">
        <v>6</v>
      </c>
      <c r="AY36" s="46" t="s">
        <v>361</v>
      </c>
      <c r="BA36" s="46" t="s">
        <v>361</v>
      </c>
      <c r="BC36" s="46" t="s">
        <v>361</v>
      </c>
      <c r="BE36" s="46" t="s">
        <v>361</v>
      </c>
      <c r="BG36" s="46" t="s">
        <v>361</v>
      </c>
      <c r="BI36" s="46" t="s">
        <v>6</v>
      </c>
      <c r="BK36" s="46" t="s">
        <v>6</v>
      </c>
      <c r="BM36" s="46" t="s">
        <v>6</v>
      </c>
      <c r="BO36" s="46">
        <v>5</v>
      </c>
      <c r="BQ36" s="46">
        <v>1</v>
      </c>
      <c r="BS36" s="46">
        <v>2</v>
      </c>
      <c r="BU36" s="46">
        <v>4</v>
      </c>
      <c r="BW36" s="46">
        <v>1</v>
      </c>
      <c r="BY36" s="46">
        <v>2</v>
      </c>
      <c r="CA36" s="46">
        <v>5</v>
      </c>
      <c r="CC36" s="46">
        <v>5</v>
      </c>
      <c r="CE36" s="46">
        <v>4</v>
      </c>
      <c r="CG36" s="46">
        <v>4</v>
      </c>
      <c r="CI36" s="47"/>
    </row>
    <row r="37" spans="2:87" s="46" customFormat="1" ht="12.75" x14ac:dyDescent="0.25">
      <c r="B37" s="46" t="s">
        <v>229</v>
      </c>
      <c r="C37" s="47" t="s">
        <v>9</v>
      </c>
      <c r="E37" s="46" t="s">
        <v>4</v>
      </c>
      <c r="G37" s="46" t="s">
        <v>4</v>
      </c>
      <c r="I37" s="46" t="s">
        <v>4</v>
      </c>
      <c r="K37" s="46" t="s">
        <v>4</v>
      </c>
      <c r="M37" s="46" t="s">
        <v>4</v>
      </c>
      <c r="O37" s="46" t="s">
        <v>4</v>
      </c>
      <c r="Q37" s="46" t="s">
        <v>4</v>
      </c>
      <c r="S37" s="46" t="s">
        <v>4</v>
      </c>
      <c r="U37" s="46" t="s">
        <v>4</v>
      </c>
      <c r="W37" s="46" t="s">
        <v>4</v>
      </c>
      <c r="Y37" s="46" t="s">
        <v>4</v>
      </c>
      <c r="AA37" s="46" t="s">
        <v>4</v>
      </c>
      <c r="AC37" s="46" t="s">
        <v>4</v>
      </c>
      <c r="AE37" s="46" t="s">
        <v>4</v>
      </c>
      <c r="AG37" s="46" t="s">
        <v>4</v>
      </c>
      <c r="AI37" s="46" t="s">
        <v>4</v>
      </c>
      <c r="AK37" s="46" t="s">
        <v>4</v>
      </c>
      <c r="AM37" s="46" t="s">
        <v>4</v>
      </c>
      <c r="AO37" s="46" t="s">
        <v>4</v>
      </c>
      <c r="AQ37" s="46" t="s">
        <v>4</v>
      </c>
      <c r="AS37" s="46" t="s">
        <v>4</v>
      </c>
      <c r="AU37" s="46" t="s">
        <v>4</v>
      </c>
      <c r="AW37" s="46" t="s">
        <v>361</v>
      </c>
      <c r="AY37" s="46" t="s">
        <v>4</v>
      </c>
      <c r="BA37" s="46" t="s">
        <v>4</v>
      </c>
      <c r="BC37" s="46" t="s">
        <v>4</v>
      </c>
      <c r="BE37" s="46" t="s">
        <v>4</v>
      </c>
      <c r="BG37" s="46" t="s">
        <v>4</v>
      </c>
      <c r="BI37" s="46" t="s">
        <v>4</v>
      </c>
      <c r="BK37" s="46" t="s">
        <v>4</v>
      </c>
      <c r="BM37" s="46" t="s">
        <v>4</v>
      </c>
      <c r="BO37" s="46">
        <v>2</v>
      </c>
      <c r="BQ37" s="46">
        <v>1</v>
      </c>
      <c r="BS37" s="46">
        <v>2</v>
      </c>
      <c r="BU37" s="46">
        <v>1</v>
      </c>
      <c r="BW37" s="46">
        <v>2</v>
      </c>
      <c r="BY37" s="46">
        <v>2</v>
      </c>
      <c r="CA37" s="46">
        <v>2</v>
      </c>
      <c r="CC37" s="46">
        <v>1</v>
      </c>
      <c r="CE37" s="46">
        <v>1</v>
      </c>
      <c r="CG37" s="46">
        <v>2</v>
      </c>
      <c r="CI37" s="47"/>
    </row>
    <row r="38" spans="2:87" s="46" customFormat="1" ht="12.75" x14ac:dyDescent="0.25">
      <c r="B38" s="46" t="s">
        <v>233</v>
      </c>
      <c r="C38" s="47" t="s">
        <v>9</v>
      </c>
      <c r="E38" s="46" t="s">
        <v>4</v>
      </c>
      <c r="G38" s="46" t="s">
        <v>4</v>
      </c>
      <c r="I38" s="46" t="s">
        <v>4</v>
      </c>
      <c r="K38" s="46" t="s">
        <v>361</v>
      </c>
      <c r="M38" s="46" t="s">
        <v>361</v>
      </c>
      <c r="O38" s="46" t="s">
        <v>4</v>
      </c>
      <c r="Q38" s="46" t="s">
        <v>4</v>
      </c>
      <c r="S38" s="46" t="s">
        <v>4</v>
      </c>
      <c r="U38" s="46" t="s">
        <v>4</v>
      </c>
      <c r="W38" s="46" t="s">
        <v>4</v>
      </c>
      <c r="Y38" s="46" t="s">
        <v>4</v>
      </c>
      <c r="AA38" s="46" t="s">
        <v>361</v>
      </c>
      <c r="AC38" s="46" t="s">
        <v>361</v>
      </c>
      <c r="AE38" s="46" t="s">
        <v>361</v>
      </c>
      <c r="AG38" s="46" t="s">
        <v>361</v>
      </c>
      <c r="AI38" s="46" t="s">
        <v>4</v>
      </c>
      <c r="AK38" s="46" t="s">
        <v>361</v>
      </c>
      <c r="AM38" s="46" t="s">
        <v>361</v>
      </c>
      <c r="AO38" s="46" t="s">
        <v>361</v>
      </c>
      <c r="AQ38" s="46" t="s">
        <v>361</v>
      </c>
      <c r="AS38" s="46" t="s">
        <v>361</v>
      </c>
      <c r="AU38" s="46" t="s">
        <v>361</v>
      </c>
      <c r="AW38" s="46" t="s">
        <v>361</v>
      </c>
      <c r="AY38" s="46" t="s">
        <v>361</v>
      </c>
      <c r="BA38" s="46" t="s">
        <v>361</v>
      </c>
      <c r="BC38" s="46" t="s">
        <v>361</v>
      </c>
      <c r="BE38" s="46" t="s">
        <v>361</v>
      </c>
      <c r="BG38" s="46" t="s">
        <v>361</v>
      </c>
      <c r="BI38" s="46" t="s">
        <v>361</v>
      </c>
      <c r="BK38" s="46" t="s">
        <v>361</v>
      </c>
      <c r="BM38" s="46" t="s">
        <v>361</v>
      </c>
      <c r="BO38" s="46">
        <v>5</v>
      </c>
      <c r="BQ38" s="46">
        <v>3</v>
      </c>
      <c r="BS38" s="46">
        <v>4</v>
      </c>
      <c r="BU38" s="46">
        <v>4</v>
      </c>
      <c r="BW38" s="46">
        <v>4</v>
      </c>
      <c r="BY38" s="46">
        <v>3</v>
      </c>
      <c r="CA38" s="46">
        <v>4</v>
      </c>
      <c r="CC38" s="46">
        <v>5</v>
      </c>
      <c r="CE38" s="46">
        <v>4</v>
      </c>
      <c r="CG38" s="46">
        <v>4</v>
      </c>
      <c r="CI38" s="47"/>
    </row>
    <row r="39" spans="2:87" s="46" customFormat="1" ht="12.75" x14ac:dyDescent="0.25">
      <c r="B39" s="46" t="s">
        <v>235</v>
      </c>
      <c r="C39" s="47" t="s">
        <v>9</v>
      </c>
      <c r="E39" s="46" t="s">
        <v>5</v>
      </c>
      <c r="G39" s="46" t="s">
        <v>361</v>
      </c>
      <c r="I39" s="46" t="s">
        <v>4</v>
      </c>
      <c r="K39" s="46" t="s">
        <v>361</v>
      </c>
      <c r="M39" s="46" t="s">
        <v>361</v>
      </c>
      <c r="O39" s="46" t="s">
        <v>4</v>
      </c>
      <c r="Q39" s="46" t="s">
        <v>4</v>
      </c>
      <c r="S39" s="46" t="s">
        <v>4</v>
      </c>
      <c r="U39" s="46" t="s">
        <v>4</v>
      </c>
      <c r="W39" s="46" t="s">
        <v>4</v>
      </c>
      <c r="Y39" s="46" t="s">
        <v>4</v>
      </c>
      <c r="AA39" s="46" t="s">
        <v>361</v>
      </c>
      <c r="AC39" s="46" t="s">
        <v>361</v>
      </c>
      <c r="AE39" s="46" t="s">
        <v>361</v>
      </c>
      <c r="AG39" s="46" t="s">
        <v>361</v>
      </c>
      <c r="AI39" s="46" t="s">
        <v>4</v>
      </c>
      <c r="AK39" s="46" t="s">
        <v>361</v>
      </c>
      <c r="AM39" s="46" t="s">
        <v>361</v>
      </c>
      <c r="AO39" s="46" t="s">
        <v>361</v>
      </c>
      <c r="AQ39" s="46" t="s">
        <v>361</v>
      </c>
      <c r="AS39" s="46" t="s">
        <v>361</v>
      </c>
      <c r="AU39" s="46" t="s">
        <v>361</v>
      </c>
      <c r="AW39" s="46" t="s">
        <v>361</v>
      </c>
      <c r="AY39" s="46" t="s">
        <v>4</v>
      </c>
      <c r="BA39" s="46" t="s">
        <v>361</v>
      </c>
      <c r="BC39" s="46" t="s">
        <v>361</v>
      </c>
      <c r="BE39" s="46" t="s">
        <v>361</v>
      </c>
      <c r="BG39" s="46" t="s">
        <v>361</v>
      </c>
      <c r="BI39" s="46" t="s">
        <v>361</v>
      </c>
      <c r="BK39" s="46" t="s">
        <v>361</v>
      </c>
      <c r="BM39" s="46" t="s">
        <v>361</v>
      </c>
      <c r="BO39" s="46">
        <v>3</v>
      </c>
      <c r="BQ39" s="46">
        <v>2</v>
      </c>
      <c r="BS39" s="46">
        <v>2</v>
      </c>
      <c r="BU39" s="46">
        <v>2</v>
      </c>
      <c r="BW39" s="46">
        <v>2</v>
      </c>
      <c r="BY39" s="46">
        <v>1</v>
      </c>
      <c r="CA39" s="46">
        <v>1</v>
      </c>
      <c r="CC39" s="46">
        <v>1</v>
      </c>
      <c r="CE39" s="46">
        <v>3</v>
      </c>
      <c r="CG39" s="46">
        <v>3</v>
      </c>
      <c r="CI39" s="47"/>
    </row>
    <row r="40" spans="2:87" s="46" customFormat="1" ht="12.75" x14ac:dyDescent="0.25">
      <c r="B40" s="46" t="s">
        <v>238</v>
      </c>
      <c r="C40" s="47" t="s">
        <v>9</v>
      </c>
      <c r="E40" s="46" t="s">
        <v>4</v>
      </c>
      <c r="G40" s="46" t="s">
        <v>10</v>
      </c>
      <c r="I40" s="46" t="s">
        <v>4</v>
      </c>
      <c r="K40" s="46" t="s">
        <v>10</v>
      </c>
      <c r="M40" s="46" t="s">
        <v>4</v>
      </c>
      <c r="O40" s="46" t="s">
        <v>10</v>
      </c>
      <c r="Q40" s="46" t="s">
        <v>10</v>
      </c>
      <c r="S40" s="46" t="s">
        <v>10</v>
      </c>
      <c r="U40" s="46" t="s">
        <v>10</v>
      </c>
      <c r="W40" s="46" t="s">
        <v>10</v>
      </c>
      <c r="Y40" s="46" t="s">
        <v>4</v>
      </c>
      <c r="AA40" s="46" t="s">
        <v>10</v>
      </c>
      <c r="AC40" s="46" t="s">
        <v>10</v>
      </c>
      <c r="AE40" s="46" t="s">
        <v>10</v>
      </c>
      <c r="AG40" s="46" t="s">
        <v>10</v>
      </c>
      <c r="AI40" s="46" t="s">
        <v>4</v>
      </c>
      <c r="AK40" s="46" t="s">
        <v>10</v>
      </c>
      <c r="AM40" s="46" t="s">
        <v>10</v>
      </c>
      <c r="AO40" s="46" t="s">
        <v>10</v>
      </c>
      <c r="AQ40" s="46" t="s">
        <v>10</v>
      </c>
      <c r="AS40" s="46" t="s">
        <v>10</v>
      </c>
      <c r="AU40" s="46" t="s">
        <v>10</v>
      </c>
      <c r="AW40" s="46" t="s">
        <v>10</v>
      </c>
      <c r="AY40" s="46" t="s">
        <v>10</v>
      </c>
      <c r="BA40" s="46" t="s">
        <v>10</v>
      </c>
      <c r="BC40" s="46" t="s">
        <v>10</v>
      </c>
      <c r="BE40" s="46" t="s">
        <v>10</v>
      </c>
      <c r="BG40" s="46" t="s">
        <v>10</v>
      </c>
      <c r="BI40" s="46" t="s">
        <v>10</v>
      </c>
      <c r="BK40" s="46" t="s">
        <v>10</v>
      </c>
      <c r="BM40" s="46" t="s">
        <v>10</v>
      </c>
      <c r="BO40" s="46">
        <v>3</v>
      </c>
      <c r="BQ40" s="46">
        <v>3</v>
      </c>
      <c r="BS40" s="46">
        <v>3</v>
      </c>
      <c r="BU40" s="46">
        <v>3</v>
      </c>
      <c r="BW40" s="46">
        <v>3</v>
      </c>
      <c r="BY40" s="46">
        <v>3</v>
      </c>
      <c r="CA40" s="46">
        <v>3</v>
      </c>
      <c r="CC40" s="46">
        <v>3</v>
      </c>
      <c r="CE40" s="46">
        <v>3</v>
      </c>
      <c r="CG40" s="46">
        <v>3</v>
      </c>
      <c r="CI40" s="47"/>
    </row>
    <row r="41" spans="2:87" s="46" customFormat="1" ht="12.75" x14ac:dyDescent="0.25">
      <c r="B41" s="46" t="s">
        <v>256</v>
      </c>
      <c r="C41" s="47" t="s">
        <v>9</v>
      </c>
      <c r="E41" s="46" t="s">
        <v>4</v>
      </c>
      <c r="G41" s="46" t="s">
        <v>361</v>
      </c>
      <c r="I41" s="46" t="s">
        <v>4</v>
      </c>
      <c r="K41" s="46" t="s">
        <v>361</v>
      </c>
      <c r="M41" s="46" t="s">
        <v>4</v>
      </c>
      <c r="O41" s="46" t="s">
        <v>4</v>
      </c>
      <c r="Q41" s="46" t="s">
        <v>4</v>
      </c>
      <c r="S41" s="46" t="s">
        <v>4</v>
      </c>
      <c r="U41" s="46" t="s">
        <v>4</v>
      </c>
      <c r="W41" s="46" t="s">
        <v>4</v>
      </c>
      <c r="Y41" s="46" t="s">
        <v>4</v>
      </c>
      <c r="AA41" s="46" t="s">
        <v>361</v>
      </c>
      <c r="AC41" s="46" t="s">
        <v>4</v>
      </c>
      <c r="AE41" s="46" t="s">
        <v>4</v>
      </c>
      <c r="AG41" s="46" t="s">
        <v>10</v>
      </c>
      <c r="AI41" s="46" t="s">
        <v>4</v>
      </c>
      <c r="AK41" s="46" t="s">
        <v>361</v>
      </c>
      <c r="AM41" s="46" t="s">
        <v>361</v>
      </c>
      <c r="AO41" s="46" t="s">
        <v>361</v>
      </c>
      <c r="AQ41" s="46" t="s">
        <v>361</v>
      </c>
      <c r="AS41" s="46" t="s">
        <v>361</v>
      </c>
      <c r="AU41" s="46" t="s">
        <v>361</v>
      </c>
      <c r="AW41" s="46" t="s">
        <v>4</v>
      </c>
      <c r="AY41" s="46" t="s">
        <v>10</v>
      </c>
      <c r="BA41" s="46" t="s">
        <v>5</v>
      </c>
      <c r="BC41" s="46" t="s">
        <v>5</v>
      </c>
      <c r="BE41" s="46" t="s">
        <v>361</v>
      </c>
      <c r="BG41" s="46" t="s">
        <v>4</v>
      </c>
      <c r="BI41" s="46" t="s">
        <v>361</v>
      </c>
      <c r="BK41" s="46" t="s">
        <v>5</v>
      </c>
      <c r="BM41" s="46" t="s">
        <v>5</v>
      </c>
      <c r="BO41" s="46">
        <v>4</v>
      </c>
      <c r="BQ41" s="46">
        <v>1</v>
      </c>
      <c r="BS41" s="46">
        <v>2</v>
      </c>
      <c r="BU41" s="46">
        <v>4</v>
      </c>
      <c r="BW41" s="46">
        <v>2</v>
      </c>
      <c r="BY41" s="46">
        <v>1</v>
      </c>
      <c r="CA41" s="46">
        <v>5</v>
      </c>
      <c r="CC41" s="46">
        <v>5</v>
      </c>
      <c r="CE41" s="46">
        <v>1</v>
      </c>
      <c r="CG41" s="46">
        <v>1</v>
      </c>
      <c r="CI41" s="47"/>
    </row>
    <row r="42" spans="2:87" s="46" customFormat="1" ht="12.75" x14ac:dyDescent="0.25">
      <c r="B42" s="46" t="s">
        <v>268</v>
      </c>
      <c r="C42" s="47" t="s">
        <v>9</v>
      </c>
      <c r="E42" s="46" t="s">
        <v>361</v>
      </c>
      <c r="G42" s="46" t="s">
        <v>4</v>
      </c>
      <c r="I42" s="46" t="s">
        <v>4</v>
      </c>
      <c r="K42" s="46" t="s">
        <v>4</v>
      </c>
      <c r="M42" s="46" t="s">
        <v>361</v>
      </c>
      <c r="O42" s="46" t="s">
        <v>361</v>
      </c>
      <c r="Q42" s="46" t="s">
        <v>361</v>
      </c>
      <c r="S42" s="46" t="s">
        <v>361</v>
      </c>
      <c r="U42" s="46" t="s">
        <v>361</v>
      </c>
      <c r="W42" s="46" t="s">
        <v>361</v>
      </c>
      <c r="Y42" s="46" t="s">
        <v>4</v>
      </c>
      <c r="AA42" s="46" t="s">
        <v>361</v>
      </c>
      <c r="AC42" s="46" t="s">
        <v>361</v>
      </c>
      <c r="AE42" s="46" t="s">
        <v>361</v>
      </c>
      <c r="AG42" s="46" t="s">
        <v>361</v>
      </c>
      <c r="AI42" s="46" t="s">
        <v>4</v>
      </c>
      <c r="AK42" s="46" t="s">
        <v>361</v>
      </c>
      <c r="AM42" s="46" t="s">
        <v>361</v>
      </c>
      <c r="AO42" s="46" t="s">
        <v>361</v>
      </c>
      <c r="AQ42" s="46" t="s">
        <v>361</v>
      </c>
      <c r="AS42" s="46" t="s">
        <v>361</v>
      </c>
      <c r="AU42" s="46" t="s">
        <v>361</v>
      </c>
      <c r="AW42" s="46" t="s">
        <v>4</v>
      </c>
      <c r="AY42" s="46" t="s">
        <v>4</v>
      </c>
      <c r="BA42" s="46" t="s">
        <v>361</v>
      </c>
      <c r="BC42" s="46" t="s">
        <v>361</v>
      </c>
      <c r="BE42" s="46" t="s">
        <v>4</v>
      </c>
      <c r="BG42" s="46" t="s">
        <v>361</v>
      </c>
      <c r="BI42" s="46" t="s">
        <v>361</v>
      </c>
      <c r="BK42" s="46" t="s">
        <v>361</v>
      </c>
      <c r="BM42" s="46" t="s">
        <v>361</v>
      </c>
      <c r="BO42" s="46">
        <v>3</v>
      </c>
      <c r="BQ42" s="46">
        <v>1</v>
      </c>
      <c r="BS42" s="46">
        <v>3</v>
      </c>
      <c r="BU42" s="46">
        <v>3</v>
      </c>
      <c r="BW42" s="46">
        <v>1</v>
      </c>
      <c r="BY42" s="46">
        <v>1</v>
      </c>
      <c r="CA42" s="46">
        <v>4</v>
      </c>
      <c r="CC42" s="46">
        <v>4</v>
      </c>
      <c r="CE42" s="46">
        <v>4</v>
      </c>
      <c r="CG42" s="46">
        <v>4</v>
      </c>
      <c r="CI42" s="47"/>
    </row>
    <row r="43" spans="2:87" s="46" customFormat="1" ht="12.75" x14ac:dyDescent="0.25">
      <c r="B43" s="46" t="s">
        <v>298</v>
      </c>
      <c r="C43" s="47" t="s">
        <v>9</v>
      </c>
      <c r="E43" s="46" t="s">
        <v>4</v>
      </c>
      <c r="G43" s="46" t="s">
        <v>4</v>
      </c>
      <c r="I43" s="46" t="s">
        <v>4</v>
      </c>
      <c r="K43" s="46" t="s">
        <v>4</v>
      </c>
      <c r="M43" s="46" t="s">
        <v>4</v>
      </c>
      <c r="O43" s="46" t="s">
        <v>4</v>
      </c>
      <c r="Q43" s="46" t="s">
        <v>4</v>
      </c>
      <c r="S43" s="46" t="s">
        <v>4</v>
      </c>
      <c r="U43" s="46" t="s">
        <v>4</v>
      </c>
      <c r="W43" s="46" t="s">
        <v>4</v>
      </c>
      <c r="Y43" s="46" t="s">
        <v>4</v>
      </c>
      <c r="AA43" s="46" t="s">
        <v>4</v>
      </c>
      <c r="AC43" s="46" t="s">
        <v>4</v>
      </c>
      <c r="AE43" s="46" t="s">
        <v>4</v>
      </c>
      <c r="AG43" s="46" t="s">
        <v>4</v>
      </c>
      <c r="AI43" s="46" t="s">
        <v>4</v>
      </c>
      <c r="AK43" s="46" t="s">
        <v>4</v>
      </c>
      <c r="AM43" s="46" t="s">
        <v>4</v>
      </c>
      <c r="AO43" s="46" t="s">
        <v>4</v>
      </c>
      <c r="AQ43" s="46" t="s">
        <v>4</v>
      </c>
      <c r="AS43" s="46" t="s">
        <v>4</v>
      </c>
      <c r="AU43" s="46" t="s">
        <v>4</v>
      </c>
      <c r="AW43" s="46" t="s">
        <v>361</v>
      </c>
      <c r="AY43" s="46" t="s">
        <v>361</v>
      </c>
      <c r="BA43" s="46" t="s">
        <v>6</v>
      </c>
      <c r="BC43" s="46" t="s">
        <v>6</v>
      </c>
      <c r="BE43" s="46" t="s">
        <v>6</v>
      </c>
      <c r="BG43" s="46" t="s">
        <v>6</v>
      </c>
      <c r="BI43" s="46" t="s">
        <v>6</v>
      </c>
      <c r="BK43" s="46" t="s">
        <v>6</v>
      </c>
      <c r="BM43" s="46" t="s">
        <v>6</v>
      </c>
      <c r="BO43" s="46">
        <v>3</v>
      </c>
      <c r="BQ43" s="46">
        <v>3</v>
      </c>
      <c r="BS43" s="46">
        <v>3</v>
      </c>
      <c r="BU43" s="46">
        <v>3</v>
      </c>
      <c r="BW43" s="46">
        <v>3</v>
      </c>
      <c r="BY43" s="46">
        <v>1</v>
      </c>
      <c r="CA43" s="46">
        <v>4</v>
      </c>
      <c r="CC43" s="46">
        <v>4</v>
      </c>
      <c r="CE43" s="46">
        <v>5</v>
      </c>
      <c r="CG43" s="46">
        <v>5</v>
      </c>
      <c r="CI43" s="47"/>
    </row>
    <row r="44" spans="2:87" s="46" customFormat="1" ht="12.75" x14ac:dyDescent="0.25">
      <c r="B44" s="46" t="s">
        <v>311</v>
      </c>
      <c r="C44" s="47" t="s">
        <v>9</v>
      </c>
      <c r="E44" s="46" t="s">
        <v>4</v>
      </c>
      <c r="G44" s="46" t="s">
        <v>4</v>
      </c>
      <c r="I44" s="46" t="s">
        <v>4</v>
      </c>
      <c r="K44" s="46" t="s">
        <v>4</v>
      </c>
      <c r="M44" s="46" t="s">
        <v>4</v>
      </c>
      <c r="O44" s="46" t="s">
        <v>4</v>
      </c>
      <c r="Q44" s="46" t="s">
        <v>4</v>
      </c>
      <c r="S44" s="46" t="s">
        <v>4</v>
      </c>
      <c r="U44" s="46" t="s">
        <v>4</v>
      </c>
      <c r="W44" s="46" t="s">
        <v>4</v>
      </c>
      <c r="Y44" s="46" t="s">
        <v>4</v>
      </c>
      <c r="AA44" s="46" t="s">
        <v>4</v>
      </c>
      <c r="AC44" s="46" t="s">
        <v>4</v>
      </c>
      <c r="AE44" s="46" t="s">
        <v>10</v>
      </c>
      <c r="AG44" s="46" t="s">
        <v>10</v>
      </c>
      <c r="AI44" s="46" t="s">
        <v>4</v>
      </c>
      <c r="AK44" s="46" t="s">
        <v>4</v>
      </c>
      <c r="AM44" s="46" t="s">
        <v>4</v>
      </c>
      <c r="AO44" s="46" t="s">
        <v>4</v>
      </c>
      <c r="AQ44" s="46" t="s">
        <v>4</v>
      </c>
      <c r="AS44" s="46" t="s">
        <v>4</v>
      </c>
      <c r="AU44" s="46" t="s">
        <v>4</v>
      </c>
      <c r="AW44" s="46" t="s">
        <v>361</v>
      </c>
      <c r="AY44" s="46" t="s">
        <v>4</v>
      </c>
      <c r="BA44" s="46" t="s">
        <v>361</v>
      </c>
      <c r="BC44" s="46" t="s">
        <v>10</v>
      </c>
      <c r="BE44" s="46" t="s">
        <v>5</v>
      </c>
      <c r="BG44" s="46" t="s">
        <v>361</v>
      </c>
      <c r="BI44" s="46" t="s">
        <v>361</v>
      </c>
      <c r="BK44" s="46" t="s">
        <v>4</v>
      </c>
      <c r="BM44" s="46" t="s">
        <v>5</v>
      </c>
      <c r="BO44" s="46">
        <v>2</v>
      </c>
      <c r="BQ44" s="46">
        <v>1</v>
      </c>
      <c r="BS44" s="46">
        <v>1</v>
      </c>
      <c r="BU44" s="46">
        <v>2</v>
      </c>
      <c r="BW44" s="46">
        <v>1</v>
      </c>
      <c r="BY44" s="46">
        <v>3</v>
      </c>
      <c r="CA44" s="46">
        <v>2</v>
      </c>
      <c r="CC44" s="46">
        <v>2</v>
      </c>
      <c r="CE44" s="46">
        <v>1</v>
      </c>
      <c r="CG44" s="46">
        <v>1</v>
      </c>
      <c r="CI44" s="47" t="s">
        <v>312</v>
      </c>
    </row>
    <row r="45" spans="2:87" s="46" customFormat="1" ht="12.75" x14ac:dyDescent="0.25">
      <c r="B45" s="46" t="s">
        <v>313</v>
      </c>
      <c r="C45" s="47" t="s">
        <v>9</v>
      </c>
      <c r="E45" s="46" t="s">
        <v>4</v>
      </c>
      <c r="G45" s="46" t="s">
        <v>4</v>
      </c>
      <c r="I45" s="46" t="s">
        <v>4</v>
      </c>
      <c r="K45" s="46" t="s">
        <v>4</v>
      </c>
      <c r="M45" s="46" t="s">
        <v>4</v>
      </c>
      <c r="O45" s="46" t="s">
        <v>4</v>
      </c>
      <c r="Q45" s="46" t="s">
        <v>4</v>
      </c>
      <c r="S45" s="46" t="s">
        <v>4</v>
      </c>
      <c r="U45" s="46" t="s">
        <v>4</v>
      </c>
      <c r="W45" s="46" t="s">
        <v>4</v>
      </c>
      <c r="Y45" s="46" t="s">
        <v>4</v>
      </c>
      <c r="AA45" s="46" t="s">
        <v>361</v>
      </c>
      <c r="AC45" s="46" t="s">
        <v>4</v>
      </c>
      <c r="AE45" s="46" t="s">
        <v>10</v>
      </c>
      <c r="AG45" s="46" t="s">
        <v>10</v>
      </c>
      <c r="AI45" s="46" t="s">
        <v>4</v>
      </c>
      <c r="AK45" s="46" t="s">
        <v>4</v>
      </c>
      <c r="AM45" s="46" t="s">
        <v>4</v>
      </c>
      <c r="AO45" s="46" t="s">
        <v>4</v>
      </c>
      <c r="AQ45" s="46" t="s">
        <v>4</v>
      </c>
      <c r="AS45" s="46" t="s">
        <v>361</v>
      </c>
      <c r="AU45" s="46" t="s">
        <v>4</v>
      </c>
      <c r="AW45" s="46" t="s">
        <v>4</v>
      </c>
      <c r="AY45" s="46" t="s">
        <v>4</v>
      </c>
      <c r="BA45" s="46" t="s">
        <v>10</v>
      </c>
      <c r="BC45" s="46" t="s">
        <v>10</v>
      </c>
      <c r="BE45" s="46" t="s">
        <v>4</v>
      </c>
      <c r="BG45" s="46" t="s">
        <v>361</v>
      </c>
      <c r="BI45" s="46" t="s">
        <v>361</v>
      </c>
      <c r="BK45" s="46" t="s">
        <v>361</v>
      </c>
      <c r="BM45" s="46" t="s">
        <v>361</v>
      </c>
      <c r="BO45" s="46">
        <v>5</v>
      </c>
      <c r="BQ45" s="46">
        <v>3</v>
      </c>
      <c r="BS45" s="46">
        <v>3</v>
      </c>
      <c r="BU45" s="46">
        <v>5</v>
      </c>
      <c r="BW45" s="46">
        <v>1</v>
      </c>
      <c r="BY45" s="46">
        <v>4</v>
      </c>
      <c r="CA45" s="46">
        <v>3</v>
      </c>
      <c r="CC45" s="46">
        <v>4</v>
      </c>
      <c r="CE45" s="46">
        <v>2</v>
      </c>
      <c r="CG45" s="46">
        <v>2</v>
      </c>
      <c r="CI45" s="47" t="s">
        <v>314</v>
      </c>
    </row>
    <row r="46" spans="2:87" s="46" customFormat="1" ht="12.75" x14ac:dyDescent="0.25">
      <c r="B46" s="46" t="s">
        <v>315</v>
      </c>
      <c r="C46" s="47" t="s">
        <v>9</v>
      </c>
      <c r="E46" s="46" t="s">
        <v>4</v>
      </c>
      <c r="G46" s="46" t="s">
        <v>4</v>
      </c>
      <c r="I46" s="46" t="s">
        <v>4</v>
      </c>
      <c r="K46" s="46" t="s">
        <v>4</v>
      </c>
      <c r="M46" s="46" t="s">
        <v>4</v>
      </c>
      <c r="O46" s="46" t="s">
        <v>4</v>
      </c>
      <c r="Q46" s="46" t="s">
        <v>4</v>
      </c>
      <c r="S46" s="46" t="s">
        <v>4</v>
      </c>
      <c r="U46" s="46" t="s">
        <v>4</v>
      </c>
      <c r="W46" s="46" t="s">
        <v>4</v>
      </c>
      <c r="Y46" s="46" t="s">
        <v>4</v>
      </c>
      <c r="AA46" s="46" t="s">
        <v>4</v>
      </c>
      <c r="AC46" s="46" t="s">
        <v>4</v>
      </c>
      <c r="AE46" s="46" t="s">
        <v>10</v>
      </c>
      <c r="AG46" s="46" t="s">
        <v>10</v>
      </c>
      <c r="AI46" s="46" t="s">
        <v>4</v>
      </c>
      <c r="AK46" s="46" t="s">
        <v>4</v>
      </c>
      <c r="AM46" s="46" t="s">
        <v>4</v>
      </c>
      <c r="AO46" s="46" t="s">
        <v>4</v>
      </c>
      <c r="AQ46" s="46" t="s">
        <v>4</v>
      </c>
      <c r="AS46" s="46" t="s">
        <v>4</v>
      </c>
      <c r="AU46" s="46" t="s">
        <v>4</v>
      </c>
      <c r="AW46" s="46" t="s">
        <v>4</v>
      </c>
      <c r="AY46" s="46" t="s">
        <v>4</v>
      </c>
      <c r="BA46" s="46" t="s">
        <v>10</v>
      </c>
      <c r="BC46" s="46" t="s">
        <v>10</v>
      </c>
      <c r="BE46" s="46" t="s">
        <v>4</v>
      </c>
      <c r="BG46" s="46" t="s">
        <v>10</v>
      </c>
      <c r="BI46" s="46" t="s">
        <v>10</v>
      </c>
      <c r="BK46" s="46" t="s">
        <v>10</v>
      </c>
      <c r="BM46" s="46" t="s">
        <v>10</v>
      </c>
      <c r="BO46" s="46">
        <v>2</v>
      </c>
      <c r="BQ46" s="46">
        <v>2</v>
      </c>
      <c r="BS46" s="46">
        <v>4</v>
      </c>
      <c r="BU46" s="46">
        <v>3</v>
      </c>
      <c r="BW46" s="46">
        <v>3</v>
      </c>
      <c r="BY46" s="46">
        <v>1</v>
      </c>
      <c r="CA46" s="46">
        <v>4</v>
      </c>
      <c r="CC46" s="46">
        <v>2</v>
      </c>
      <c r="CE46" s="46">
        <v>1</v>
      </c>
      <c r="CG46" s="46">
        <v>1</v>
      </c>
      <c r="CI46" s="47"/>
    </row>
    <row r="47" spans="2:87" x14ac:dyDescent="0.25">
      <c r="C47" s="29"/>
      <c r="E47" s="2">
        <f>SUBTOTAL(103,Table27[COLOR PRINTING])</f>
        <v>45</v>
      </c>
      <c r="G47" s="2">
        <f>SUBTOTAL(103,Table27[DOCUMENT SCANNER])</f>
        <v>45</v>
      </c>
      <c r="I47" s="2">
        <f>SUBTOTAL(103,Table27[EMAIL HELP])</f>
        <v>45</v>
      </c>
      <c r="K47" s="2">
        <f>SUBTOTAL(103,Table27[DUPLEX PRINTING])</f>
        <v>45</v>
      </c>
      <c r="M47" s="2">
        <f>SUBTOTAL(103,Table27[HEADPHONES])</f>
        <v>45</v>
      </c>
      <c r="O47" s="2">
        <f>SUBTOTAL(103,Table27[ANDROID PHONE WIFI])</f>
        <v>45</v>
      </c>
      <c r="Q47" s="2">
        <f>SUBTOTAL(103,Table27[ANDROID TABLET WIFI])</f>
        <v>45</v>
      </c>
      <c r="S47" s="2">
        <f>SUBTOTAL(103,Table27[IPAD WIFI])</f>
        <v>45</v>
      </c>
      <c r="U47" s="2">
        <f>SUBTOTAL(103,Table27[IPHONE WIFI])</f>
        <v>45</v>
      </c>
      <c r="W47" s="2">
        <f>SUBTOTAL(103,Table27[IPOD WIFI])</f>
        <v>45</v>
      </c>
      <c r="Y47" s="2">
        <f>SUBTOTAL(103,Table27[LAPTOP WIFI])</f>
        <v>45</v>
      </c>
      <c r="AA47" s="2">
        <f>SUBTOTAL(103,Table27[MS PUBLISHER BROCHURE])</f>
        <v>45</v>
      </c>
      <c r="AC47" s="2">
        <f>SUBTOTAL(103,Table27[MS WORD BROCHURE])</f>
        <v>45</v>
      </c>
      <c r="AE47" s="2">
        <f>SUBTOTAL(103,Table27[HELP PERSONAL LAPTOP RUN BETTER])</f>
        <v>45</v>
      </c>
      <c r="AG47" s="2">
        <f>SUBTOTAL(103,Table27[REMOVE VIRUS PERSONAL LAPTOP])</f>
        <v>45</v>
      </c>
      <c r="AI47" s="2">
        <f>SUBTOTAL(103,Table27[D2L HELP])</f>
        <v>45</v>
      </c>
      <c r="AK47" s="2">
        <f>SUBTOTAL(103,Table27[MS ACCESS HOMEWORK])</f>
        <v>45</v>
      </c>
      <c r="AM47" s="2">
        <f>SUBTOTAL(103,Table27[MS EXCEL CHART HELP])</f>
        <v>45</v>
      </c>
      <c r="AO47" s="2">
        <f>SUBTOTAL(103,Table27[MS EXCEL HOMEWORK HELP])</f>
        <v>45</v>
      </c>
      <c r="AQ47" s="2">
        <f>SUBTOTAL(103,Table27[MS POWERPOINT PRESENTATION HELP])</f>
        <v>45</v>
      </c>
      <c r="AS47" s="2">
        <f>SUBTOTAL(103,Table27[MS PUBLISHER HOMEWORK HELP])</f>
        <v>45</v>
      </c>
      <c r="AU47" s="2">
        <f>SUBTOTAL(103,Table27[MS WORD HOMEWORK])</f>
        <v>45</v>
      </c>
      <c r="AW47" s="2">
        <f>SUBTOTAL(103,Table27["OTHER" HOMEWORK HELP])</f>
        <v>45</v>
      </c>
      <c r="AY47" s="2">
        <f>SUBTOTAL(103,Table27[PASSWORD RESET])</f>
        <v>45</v>
      </c>
      <c r="BA47" s="2">
        <f>SUBTOTAL(103,Table27[PHOTO EDITING SOFTWARE])</f>
        <v>45</v>
      </c>
      <c r="BC47" s="2">
        <f>SUBTOTAL(103,Table27[REPAIR/UPGRADE PERSONAL LAPTOP])</f>
        <v>45</v>
      </c>
      <c r="BE47" s="2">
        <f>SUBTOTAL(103,Table27[SCAN &amp; SAVE FOR ME])</f>
        <v>45</v>
      </c>
      <c r="BG47" s="2">
        <f>SUBTOTAL(103,Table27[SCREEN READER SOFTWARE])</f>
        <v>45</v>
      </c>
      <c r="BI47" s="2">
        <f>SUBTOTAL(103,Table27[TRANSCRIPTION SOFTWARE])</f>
        <v>45</v>
      </c>
      <c r="BK47" s="2">
        <f>SUBTOTAL(103,Table27[VIDEO EDITING SOFTWARE])</f>
        <v>45</v>
      </c>
      <c r="BM47" s="2">
        <f>SUBTOTAL(103,Table27[WEB DESIGN SOFTWARE])</f>
        <v>45</v>
      </c>
    </row>
    <row r="48" spans="2:87" x14ac:dyDescent="0.25">
      <c r="C48" s="29"/>
    </row>
    <row r="49" spans="1:87" x14ac:dyDescent="0.25">
      <c r="C49" s="29"/>
    </row>
    <row r="51" spans="1:87" s="62" customFormat="1" ht="66.75" thickBot="1" x14ac:dyDescent="0.3">
      <c r="A51" s="127" t="s">
        <v>321</v>
      </c>
      <c r="B51" s="127"/>
      <c r="C51" s="92">
        <f>SUM(C52:C61)</f>
        <v>45</v>
      </c>
      <c r="D51" s="127" t="s">
        <v>322</v>
      </c>
      <c r="E51" s="127"/>
      <c r="F51" s="127" t="s">
        <v>323</v>
      </c>
      <c r="G51" s="127"/>
      <c r="H51" s="127" t="s">
        <v>324</v>
      </c>
      <c r="I51" s="127"/>
      <c r="J51" s="127" t="s">
        <v>325</v>
      </c>
      <c r="K51" s="127"/>
      <c r="L51" s="127" t="s">
        <v>326</v>
      </c>
      <c r="M51" s="127"/>
      <c r="N51" s="127" t="s">
        <v>327</v>
      </c>
      <c r="O51" s="127"/>
      <c r="P51" s="127" t="s">
        <v>328</v>
      </c>
      <c r="Q51" s="127"/>
      <c r="R51" s="127" t="s">
        <v>329</v>
      </c>
      <c r="S51" s="127"/>
      <c r="T51" s="127" t="s">
        <v>330</v>
      </c>
      <c r="U51" s="127"/>
      <c r="V51" s="127" t="s">
        <v>331</v>
      </c>
      <c r="W51" s="127"/>
      <c r="X51" s="127" t="s">
        <v>332</v>
      </c>
      <c r="Y51" s="127"/>
      <c r="Z51" s="127" t="s">
        <v>333</v>
      </c>
      <c r="AA51" s="127"/>
      <c r="AB51" s="127" t="s">
        <v>334</v>
      </c>
      <c r="AC51" s="127"/>
      <c r="AD51" s="127" t="s">
        <v>335</v>
      </c>
      <c r="AE51" s="127"/>
      <c r="AF51" s="127" t="s">
        <v>336</v>
      </c>
      <c r="AG51" s="127"/>
      <c r="AH51" s="127" t="s">
        <v>337</v>
      </c>
      <c r="AI51" s="127"/>
      <c r="AJ51" s="127" t="s">
        <v>338</v>
      </c>
      <c r="AK51" s="127"/>
      <c r="AL51" s="127" t="s">
        <v>339</v>
      </c>
      <c r="AM51" s="127"/>
      <c r="AN51" s="91"/>
      <c r="AO51" s="91" t="s">
        <v>340</v>
      </c>
      <c r="AP51" s="91"/>
      <c r="AQ51" s="91" t="s">
        <v>341</v>
      </c>
      <c r="AR51" s="127" t="s">
        <v>342</v>
      </c>
      <c r="AS51" s="127"/>
      <c r="AT51" s="127" t="s">
        <v>343</v>
      </c>
      <c r="AU51" s="127"/>
      <c r="AV51" s="127" t="s">
        <v>344</v>
      </c>
      <c r="AW51" s="127"/>
      <c r="AX51" s="127" t="s">
        <v>345</v>
      </c>
      <c r="AY51" s="127"/>
      <c r="AZ51" s="127" t="s">
        <v>346</v>
      </c>
      <c r="BA51" s="127"/>
      <c r="BB51" s="127" t="s">
        <v>347</v>
      </c>
      <c r="BC51" s="127"/>
      <c r="BD51" s="127" t="s">
        <v>348</v>
      </c>
      <c r="BE51" s="127"/>
      <c r="BF51" s="127" t="s">
        <v>349</v>
      </c>
      <c r="BG51" s="127"/>
      <c r="BH51" s="127" t="s">
        <v>350</v>
      </c>
      <c r="BI51" s="127"/>
      <c r="BJ51" s="127" t="s">
        <v>351</v>
      </c>
      <c r="BK51" s="127"/>
      <c r="BL51" s="127" t="s">
        <v>352</v>
      </c>
      <c r="BM51" s="127"/>
      <c r="BN51" s="128" t="s">
        <v>353</v>
      </c>
      <c r="BO51" s="128"/>
      <c r="BP51" s="128" t="s">
        <v>354</v>
      </c>
      <c r="BQ51" s="128"/>
      <c r="BR51" s="128" t="s">
        <v>355</v>
      </c>
      <c r="BS51" s="128"/>
      <c r="BT51" s="128" t="s">
        <v>356</v>
      </c>
      <c r="BU51" s="128"/>
      <c r="BV51" s="128" t="s">
        <v>357</v>
      </c>
      <c r="BW51" s="128"/>
      <c r="BX51" s="128" t="s">
        <v>358</v>
      </c>
      <c r="BY51" s="128"/>
      <c r="BZ51" s="128" t="s">
        <v>400</v>
      </c>
      <c r="CA51" s="128"/>
      <c r="CB51" s="128" t="s">
        <v>359</v>
      </c>
      <c r="CC51" s="128"/>
      <c r="CD51" s="128" t="s">
        <v>351</v>
      </c>
      <c r="CE51" s="128"/>
      <c r="CF51" s="128" t="s">
        <v>352</v>
      </c>
      <c r="CG51" s="128"/>
      <c r="CI51" s="63"/>
    </row>
    <row r="52" spans="1:87" s="90" customFormat="1" x14ac:dyDescent="0.25">
      <c r="A52" s="17"/>
      <c r="B52" s="18" t="s">
        <v>3</v>
      </c>
      <c r="C52" s="19">
        <f t="shared" ref="C52:C61" si="0">COUNTIF($C$1:$C$46,B52)</f>
        <v>0</v>
      </c>
      <c r="D52" s="10" t="s">
        <v>4</v>
      </c>
      <c r="E52" s="11">
        <f>COUNTIF($E$1:$E$46,D52)</f>
        <v>35</v>
      </c>
      <c r="F52" s="10" t="s">
        <v>4</v>
      </c>
      <c r="G52" s="23">
        <f>COUNTIF(G1:G46,F52)</f>
        <v>29</v>
      </c>
      <c r="H52" s="10" t="s">
        <v>4</v>
      </c>
      <c r="I52" s="23">
        <f>COUNTIF(I1:I46,H52)</f>
        <v>31</v>
      </c>
      <c r="J52" s="10" t="s">
        <v>4</v>
      </c>
      <c r="K52" s="23">
        <f>COUNTIF(K1:K46,J52)</f>
        <v>28</v>
      </c>
      <c r="L52" s="10" t="s">
        <v>4</v>
      </c>
      <c r="M52" s="23">
        <f>COUNTIF(M1:M46,L52)</f>
        <v>28</v>
      </c>
      <c r="N52" s="10" t="s">
        <v>4</v>
      </c>
      <c r="O52" s="23">
        <f>COUNTIF(O1:O46,N52)</f>
        <v>25</v>
      </c>
      <c r="P52" s="10" t="s">
        <v>4</v>
      </c>
      <c r="Q52" s="23">
        <f>COUNTIF(Q1:Q46,P52)</f>
        <v>25</v>
      </c>
      <c r="R52" s="10" t="s">
        <v>4</v>
      </c>
      <c r="S52" s="23">
        <f>COUNTIF(S1:S46,R52)</f>
        <v>26</v>
      </c>
      <c r="T52" s="10" t="s">
        <v>4</v>
      </c>
      <c r="U52" s="23">
        <f>COUNTIF(U1:U46,T52)</f>
        <v>26</v>
      </c>
      <c r="V52" s="10" t="s">
        <v>4</v>
      </c>
      <c r="W52" s="23">
        <f>COUNTIF(W1:W46,V52)</f>
        <v>27</v>
      </c>
      <c r="X52" s="10" t="s">
        <v>4</v>
      </c>
      <c r="Y52" s="23">
        <f>COUNTIF(Y1:Y46,X52)</f>
        <v>38</v>
      </c>
      <c r="Z52" s="10" t="s">
        <v>4</v>
      </c>
      <c r="AA52" s="23">
        <f>COUNTIF(AA1:AA46,Z52)</f>
        <v>9</v>
      </c>
      <c r="AB52" s="10" t="s">
        <v>4</v>
      </c>
      <c r="AC52" s="23">
        <f>COUNTIF(AC1:AC46,AB52)</f>
        <v>13</v>
      </c>
      <c r="AD52" s="10" t="s">
        <v>4</v>
      </c>
      <c r="AE52" s="23">
        <f>COUNTIF(AE1:AE46,AD52)</f>
        <v>6</v>
      </c>
      <c r="AF52" s="10" t="s">
        <v>4</v>
      </c>
      <c r="AG52" s="23">
        <f>COUNTIF(AG1:AG46,AF52)</f>
        <v>5</v>
      </c>
      <c r="AH52" s="10" t="s">
        <v>4</v>
      </c>
      <c r="AI52" s="23">
        <f>COUNTIF(AI1:AI46,AH52)</f>
        <v>26</v>
      </c>
      <c r="AJ52" s="10" t="s">
        <v>4</v>
      </c>
      <c r="AK52" s="23">
        <f>COUNTIF(AK1:AK46,AJ52)</f>
        <v>11</v>
      </c>
      <c r="AL52" s="10" t="s">
        <v>4</v>
      </c>
      <c r="AM52" s="23">
        <f>COUNTIF(AM1:AM46,AL52)</f>
        <v>12</v>
      </c>
      <c r="AN52" s="10" t="s">
        <v>4</v>
      </c>
      <c r="AO52" s="23">
        <f>COUNTIF(AO1:AO46,AN52)</f>
        <v>11</v>
      </c>
      <c r="AP52" s="10" t="s">
        <v>4</v>
      </c>
      <c r="AQ52" s="23">
        <f>COUNTIF(AQ1:AQ46,AP52)</f>
        <v>14</v>
      </c>
      <c r="AR52" s="10" t="s">
        <v>4</v>
      </c>
      <c r="AS52" s="23">
        <f>COUNTIF(AS1:AS46,AR52)</f>
        <v>10</v>
      </c>
      <c r="AT52" s="10" t="s">
        <v>4</v>
      </c>
      <c r="AU52" s="23">
        <f>COUNTIF(AU1:AU46,AT52)</f>
        <v>14</v>
      </c>
      <c r="AV52" s="10" t="s">
        <v>4</v>
      </c>
      <c r="AW52" s="23">
        <f>COUNTIF(AW1:AW46,AV52)</f>
        <v>11</v>
      </c>
      <c r="AX52" s="10" t="s">
        <v>4</v>
      </c>
      <c r="AY52" s="23">
        <f>COUNTIF(AY1:AY46,AX52)</f>
        <v>23</v>
      </c>
      <c r="AZ52" s="10" t="s">
        <v>4</v>
      </c>
      <c r="BA52" s="23">
        <f>COUNTIF(BA1:BA46,AZ52)</f>
        <v>4</v>
      </c>
      <c r="BB52" s="10" t="s">
        <v>4</v>
      </c>
      <c r="BC52" s="23">
        <f>COUNTIF(BC1:BC46,BB52)</f>
        <v>3</v>
      </c>
      <c r="BD52" s="10" t="s">
        <v>4</v>
      </c>
      <c r="BE52" s="23">
        <f>COUNTIF(BE1:BE46,BD52)</f>
        <v>12</v>
      </c>
      <c r="BF52" s="10" t="s">
        <v>4</v>
      </c>
      <c r="BG52" s="23">
        <f>COUNTIF(BG1:BG46,BF52)</f>
        <v>9</v>
      </c>
      <c r="BH52" s="10" t="s">
        <v>4</v>
      </c>
      <c r="BI52" s="23">
        <f>COUNTIF(BI1:BI46,BH52)</f>
        <v>4</v>
      </c>
      <c r="BJ52" s="10" t="s">
        <v>4</v>
      </c>
      <c r="BK52" s="23">
        <f>COUNTIF(BK1:BK46,BJ52)</f>
        <v>7</v>
      </c>
      <c r="BL52" s="10" t="s">
        <v>4</v>
      </c>
      <c r="BM52" s="23">
        <f>COUNTIF(BM1:BM46,BL52)</f>
        <v>5</v>
      </c>
      <c r="BN52" s="129" t="s">
        <v>408</v>
      </c>
      <c r="BO52" s="129"/>
      <c r="BP52" s="129" t="s">
        <v>408</v>
      </c>
      <c r="BQ52" s="129"/>
      <c r="BR52" s="129" t="s">
        <v>408</v>
      </c>
      <c r="BS52" s="129"/>
      <c r="BT52" s="129" t="s">
        <v>408</v>
      </c>
      <c r="BU52" s="129"/>
      <c r="BV52" s="129" t="s">
        <v>408</v>
      </c>
      <c r="BW52" s="129"/>
      <c r="BX52" s="129" t="s">
        <v>408</v>
      </c>
      <c r="BY52" s="129"/>
      <c r="BZ52" s="129" t="s">
        <v>408</v>
      </c>
      <c r="CA52" s="129"/>
      <c r="CB52" s="129" t="s">
        <v>408</v>
      </c>
      <c r="CC52" s="129"/>
      <c r="CD52" s="129" t="s">
        <v>408</v>
      </c>
      <c r="CE52" s="129"/>
      <c r="CF52" s="129" t="s">
        <v>408</v>
      </c>
      <c r="CG52" s="129"/>
    </row>
    <row r="53" spans="1:87" s="90" customFormat="1" x14ac:dyDescent="0.25">
      <c r="A53" s="14"/>
      <c r="B53" s="6" t="s">
        <v>32</v>
      </c>
      <c r="C53" s="20">
        <f t="shared" si="0"/>
        <v>0</v>
      </c>
      <c r="D53" s="12" t="s">
        <v>10</v>
      </c>
      <c r="E53" s="13">
        <f>COUNTIF($E$1:$E$46,D53)</f>
        <v>1</v>
      </c>
      <c r="F53" s="12" t="s">
        <v>10</v>
      </c>
      <c r="G53" s="9">
        <f>COUNTIF(G1:G46,F53)</f>
        <v>1</v>
      </c>
      <c r="H53" s="12" t="s">
        <v>10</v>
      </c>
      <c r="I53" s="9">
        <f>COUNTIF(I1:I46,H53)</f>
        <v>2</v>
      </c>
      <c r="J53" s="12" t="s">
        <v>10</v>
      </c>
      <c r="K53" s="9">
        <f>COUNTIF(K1:K46,J53)</f>
        <v>1</v>
      </c>
      <c r="L53" s="12" t="s">
        <v>10</v>
      </c>
      <c r="M53" s="9">
        <f>COUNTIF(M1:M46,L53)</f>
        <v>1</v>
      </c>
      <c r="N53" s="12" t="s">
        <v>10</v>
      </c>
      <c r="O53" s="9">
        <f>COUNTIF(O1:O46,N53)</f>
        <v>1</v>
      </c>
      <c r="P53" s="12" t="s">
        <v>10</v>
      </c>
      <c r="Q53" s="9">
        <f>COUNTIF(Q1:Q46,P53)</f>
        <v>1</v>
      </c>
      <c r="R53" s="12" t="s">
        <v>10</v>
      </c>
      <c r="S53" s="9">
        <f>COUNTIF(S1:S46,R53)</f>
        <v>1</v>
      </c>
      <c r="T53" s="12" t="s">
        <v>10</v>
      </c>
      <c r="U53" s="9">
        <f>COUNTIF(U1:U46,T53)</f>
        <v>1</v>
      </c>
      <c r="V53" s="12" t="s">
        <v>10</v>
      </c>
      <c r="W53" s="9">
        <f>COUNTIF(W1:W46,V53)</f>
        <v>1</v>
      </c>
      <c r="X53" s="12" t="s">
        <v>10</v>
      </c>
      <c r="Y53" s="9">
        <f>COUNTIF(Y1:Y46,X53)</f>
        <v>0</v>
      </c>
      <c r="Z53" s="12" t="s">
        <v>10</v>
      </c>
      <c r="AA53" s="9">
        <f>COUNTIF(AA1:AA46,Z53)</f>
        <v>4</v>
      </c>
      <c r="AB53" s="12" t="s">
        <v>10</v>
      </c>
      <c r="AC53" s="9">
        <f>COUNTIF(AC1:AC46,AB53)</f>
        <v>3</v>
      </c>
      <c r="AD53" s="12" t="s">
        <v>10</v>
      </c>
      <c r="AE53" s="9">
        <f>COUNTIF(AE1:AE46,AD53)</f>
        <v>8</v>
      </c>
      <c r="AF53" s="12" t="s">
        <v>10</v>
      </c>
      <c r="AG53" s="9">
        <f>COUNTIF(AG1:AG46,AF53)</f>
        <v>10</v>
      </c>
      <c r="AH53" s="12" t="s">
        <v>10</v>
      </c>
      <c r="AI53" s="9">
        <f>COUNTIF(AI1:AI46,AH53)</f>
        <v>1</v>
      </c>
      <c r="AJ53" s="12" t="s">
        <v>10</v>
      </c>
      <c r="AK53" s="9">
        <f>COUNTIF(AK1:AK46,AJ53)</f>
        <v>2</v>
      </c>
      <c r="AL53" s="12" t="s">
        <v>10</v>
      </c>
      <c r="AM53" s="9">
        <f>COUNTIF(AM1:AM46,AL53)</f>
        <v>1</v>
      </c>
      <c r="AN53" s="12" t="s">
        <v>10</v>
      </c>
      <c r="AO53" s="9">
        <f>COUNTIF(AO1:AO46,AN53)</f>
        <v>2</v>
      </c>
      <c r="AP53" s="12" t="s">
        <v>10</v>
      </c>
      <c r="AQ53" s="9">
        <f>COUNTIF(AQ1:AQ46,AP53)</f>
        <v>3</v>
      </c>
      <c r="AR53" s="12" t="s">
        <v>10</v>
      </c>
      <c r="AS53" s="9">
        <f>COUNTIF(AS1:AS46,AR53)</f>
        <v>2</v>
      </c>
      <c r="AT53" s="12" t="s">
        <v>10</v>
      </c>
      <c r="AU53" s="9">
        <f>COUNTIF(AU1:AU46,AT53)</f>
        <v>1</v>
      </c>
      <c r="AV53" s="12" t="s">
        <v>10</v>
      </c>
      <c r="AW53" s="9">
        <f>COUNTIF(AW1:AW46,AV53)</f>
        <v>3</v>
      </c>
      <c r="AX53" s="12" t="s">
        <v>10</v>
      </c>
      <c r="AY53" s="9">
        <f>COUNTIF(AY1:AY46,AX53)</f>
        <v>5</v>
      </c>
      <c r="AZ53" s="12" t="s">
        <v>10</v>
      </c>
      <c r="BA53" s="9">
        <f>COUNTIF(BA1:BA46,AZ53)</f>
        <v>5</v>
      </c>
      <c r="BB53" s="12" t="s">
        <v>10</v>
      </c>
      <c r="BC53" s="9">
        <f>COUNTIF(BC1:BC46,BB53)</f>
        <v>9</v>
      </c>
      <c r="BD53" s="12" t="s">
        <v>10</v>
      </c>
      <c r="BE53" s="9">
        <f>COUNTIF(BE1:BE46,BD53)</f>
        <v>3</v>
      </c>
      <c r="BF53" s="12" t="s">
        <v>10</v>
      </c>
      <c r="BG53" s="9">
        <f>COUNTIF(BG1:BG46,BF53)</f>
        <v>5</v>
      </c>
      <c r="BH53" s="12" t="s">
        <v>10</v>
      </c>
      <c r="BI53" s="9">
        <f>COUNTIF(BI1:BI46,BH53)</f>
        <v>4</v>
      </c>
      <c r="BJ53" s="12" t="s">
        <v>10</v>
      </c>
      <c r="BK53" s="9">
        <f>COUNTIF(BK1:BK46,BJ53)</f>
        <v>6</v>
      </c>
      <c r="BL53" s="12" t="s">
        <v>10</v>
      </c>
      <c r="BM53" s="9">
        <f>COUNTIF(BM1:BM46,BL53)</f>
        <v>5</v>
      </c>
      <c r="BN53" s="90">
        <v>1</v>
      </c>
      <c r="BO53" s="90">
        <f>COUNTIF(BO2:BO46,BN53)</f>
        <v>10</v>
      </c>
      <c r="BP53" s="90">
        <v>1</v>
      </c>
      <c r="BQ53" s="90">
        <f>COUNTIF(BQ2:BQ46,BP53)</f>
        <v>17</v>
      </c>
      <c r="BR53" s="90">
        <v>1</v>
      </c>
      <c r="BS53" s="90">
        <f>COUNTIF(BS2:BS46,BR53)</f>
        <v>13</v>
      </c>
      <c r="BT53" s="90">
        <v>1</v>
      </c>
      <c r="BU53" s="90">
        <f>COUNTIF(BU2:BU46,BT53)</f>
        <v>11</v>
      </c>
      <c r="BV53" s="90">
        <v>1</v>
      </c>
      <c r="BW53" s="90">
        <f>COUNTIF(BW2:BW46,BV53)</f>
        <v>18</v>
      </c>
      <c r="BX53" s="90">
        <v>1</v>
      </c>
      <c r="BY53" s="90">
        <f>COUNTIF(BY2:BY46,BX53)</f>
        <v>20</v>
      </c>
      <c r="BZ53" s="90">
        <v>1</v>
      </c>
      <c r="CA53" s="90">
        <f>COUNTIF(CA2:CA46,BZ53)</f>
        <v>12</v>
      </c>
      <c r="CB53" s="90">
        <v>1</v>
      </c>
      <c r="CC53" s="90">
        <f>COUNTIF(CC2:CC46,CB53)</f>
        <v>10</v>
      </c>
      <c r="CD53" s="90">
        <v>1</v>
      </c>
      <c r="CE53" s="90">
        <f>COUNTIF(CE2:CE46,CD53)</f>
        <v>14</v>
      </c>
      <c r="CF53" s="90">
        <v>1</v>
      </c>
      <c r="CG53" s="90">
        <f>COUNTIF(CG2:CG46,CF53)</f>
        <v>14</v>
      </c>
    </row>
    <row r="54" spans="1:87" s="90" customFormat="1" x14ac:dyDescent="0.25">
      <c r="A54" s="14"/>
      <c r="B54" s="6" t="s">
        <v>41</v>
      </c>
      <c r="C54" s="20">
        <f t="shared" si="0"/>
        <v>0</v>
      </c>
      <c r="D54" s="12" t="s">
        <v>5</v>
      </c>
      <c r="E54" s="13">
        <f>COUNTIF($E$1:$E$46,D54)</f>
        <v>2</v>
      </c>
      <c r="F54" s="12" t="s">
        <v>5</v>
      </c>
      <c r="G54" s="9">
        <f>COUNTIF(G1:G46,F54)</f>
        <v>1</v>
      </c>
      <c r="H54" s="12" t="s">
        <v>5</v>
      </c>
      <c r="I54" s="9">
        <f>COUNTIF(I1:I46,H54)</f>
        <v>0</v>
      </c>
      <c r="J54" s="12" t="s">
        <v>5</v>
      </c>
      <c r="K54" s="9">
        <f>COUNTIF(K1:K46,J54)</f>
        <v>4</v>
      </c>
      <c r="L54" s="12" t="s">
        <v>5</v>
      </c>
      <c r="M54" s="9">
        <f>COUNTIF(M1:M46,L54)</f>
        <v>1</v>
      </c>
      <c r="N54" s="12" t="s">
        <v>5</v>
      </c>
      <c r="O54" s="9">
        <f>COUNTIF(O1:O46,N54)</f>
        <v>0</v>
      </c>
      <c r="P54" s="12" t="s">
        <v>5</v>
      </c>
      <c r="Q54" s="9">
        <f>COUNTIF(Q1:Q46,P54)</f>
        <v>2</v>
      </c>
      <c r="R54" s="12" t="s">
        <v>5</v>
      </c>
      <c r="S54" s="9">
        <f>COUNTIF(S1:S46,R54)</f>
        <v>1</v>
      </c>
      <c r="T54" s="12" t="s">
        <v>5</v>
      </c>
      <c r="U54" s="9">
        <f>COUNTIF(U1:U46,T54)</f>
        <v>0</v>
      </c>
      <c r="V54" s="12" t="s">
        <v>5</v>
      </c>
      <c r="W54" s="9">
        <f>COUNTIF(W1:W46,V54)</f>
        <v>0</v>
      </c>
      <c r="X54" s="12" t="s">
        <v>5</v>
      </c>
      <c r="Y54" s="9">
        <f>COUNTIF(Y1:Y46,X54)</f>
        <v>0</v>
      </c>
      <c r="Z54" s="12" t="s">
        <v>5</v>
      </c>
      <c r="AA54" s="9">
        <f>COUNTIF(AA1:AA46,Z54)</f>
        <v>0</v>
      </c>
      <c r="AB54" s="12" t="s">
        <v>5</v>
      </c>
      <c r="AC54" s="9">
        <f>COUNTIF(AC1:AC46,AB54)</f>
        <v>0</v>
      </c>
      <c r="AD54" s="12" t="s">
        <v>5</v>
      </c>
      <c r="AE54" s="9">
        <f>COUNTIF(AE1:AE46,AD54)</f>
        <v>1</v>
      </c>
      <c r="AF54" s="12" t="s">
        <v>5</v>
      </c>
      <c r="AG54" s="9">
        <f>COUNTIF(AG1:AG46,AF54)</f>
        <v>4</v>
      </c>
      <c r="AH54" s="12" t="s">
        <v>5</v>
      </c>
      <c r="AI54" s="9">
        <f>COUNTIF(AI1:AI46,AH54)</f>
        <v>3</v>
      </c>
      <c r="AJ54" s="12" t="s">
        <v>5</v>
      </c>
      <c r="AK54" s="9">
        <f>COUNTIF(AK1:AK46,AJ54)</f>
        <v>2</v>
      </c>
      <c r="AL54" s="12" t="s">
        <v>5</v>
      </c>
      <c r="AM54" s="9">
        <f>COUNTIF(AM1:AM46,AL54)</f>
        <v>3</v>
      </c>
      <c r="AN54" s="12" t="s">
        <v>5</v>
      </c>
      <c r="AO54" s="9">
        <f>COUNTIF(AO1:AO46,AN54)</f>
        <v>2</v>
      </c>
      <c r="AP54" s="12" t="s">
        <v>5</v>
      </c>
      <c r="AQ54" s="9">
        <f>COUNTIF(AQ1:AQ46,AP54)</f>
        <v>1</v>
      </c>
      <c r="AR54" s="12" t="s">
        <v>5</v>
      </c>
      <c r="AS54" s="9">
        <f>COUNTIF(AS1:AS46,AR54)</f>
        <v>2</v>
      </c>
      <c r="AT54" s="12" t="s">
        <v>5</v>
      </c>
      <c r="AU54" s="9">
        <f>COUNTIF(AU1:AU46,AT54)</f>
        <v>3</v>
      </c>
      <c r="AV54" s="12" t="s">
        <v>5</v>
      </c>
      <c r="AW54" s="9">
        <f>COUNTIF(AW1:AW46,AV54)</f>
        <v>0</v>
      </c>
      <c r="AX54" s="12" t="s">
        <v>5</v>
      </c>
      <c r="AY54" s="9">
        <f>COUNTIF(AY1:AY46,AX54)</f>
        <v>1</v>
      </c>
      <c r="AZ54" s="12" t="s">
        <v>5</v>
      </c>
      <c r="BA54" s="9">
        <f>COUNTIF(BA1:BA46,AZ54)</f>
        <v>6</v>
      </c>
      <c r="BB54" s="12" t="s">
        <v>5</v>
      </c>
      <c r="BC54" s="9">
        <f>COUNTIF(BC1:BC46,BB54)</f>
        <v>5</v>
      </c>
      <c r="BD54" s="12" t="s">
        <v>5</v>
      </c>
      <c r="BE54" s="9">
        <f>COUNTIF(BE1:BE46,BD54)</f>
        <v>3</v>
      </c>
      <c r="BF54" s="12" t="s">
        <v>5</v>
      </c>
      <c r="BG54" s="9">
        <f>COUNTIF(BG1:BG46,BF54)</f>
        <v>1</v>
      </c>
      <c r="BH54" s="12" t="s">
        <v>5</v>
      </c>
      <c r="BI54" s="9">
        <f>COUNTIF(BI1:BI46,BH54)</f>
        <v>2</v>
      </c>
      <c r="BJ54" s="12" t="s">
        <v>5</v>
      </c>
      <c r="BK54" s="9">
        <f>COUNTIF(BK1:BK46,BJ54)</f>
        <v>7</v>
      </c>
      <c r="BL54" s="12" t="s">
        <v>5</v>
      </c>
      <c r="BM54" s="9">
        <f>COUNTIF(BM1:BM46,BL54)</f>
        <v>8</v>
      </c>
      <c r="BN54" s="90">
        <v>2</v>
      </c>
      <c r="BO54" s="90">
        <f>COUNTIF(BO2:BO46,BN54)</f>
        <v>9</v>
      </c>
      <c r="BP54" s="90">
        <v>2</v>
      </c>
      <c r="BQ54" s="90">
        <f>COUNTIF(BQ2:BQ46,BP54)</f>
        <v>10</v>
      </c>
      <c r="BR54" s="90">
        <v>2</v>
      </c>
      <c r="BS54" s="90">
        <f>COUNTIF(BS2:BS46,BR54)</f>
        <v>15</v>
      </c>
      <c r="BT54" s="90">
        <v>2</v>
      </c>
      <c r="BU54" s="90">
        <f>COUNTIF(BU2:BU46,BT54)</f>
        <v>10</v>
      </c>
      <c r="BV54" s="90">
        <v>2</v>
      </c>
      <c r="BW54" s="90">
        <f>COUNTIF(BW2:BW46,BV54)</f>
        <v>13</v>
      </c>
      <c r="BX54" s="90">
        <v>2</v>
      </c>
      <c r="BY54" s="90">
        <f>COUNTIF(BY2:BY46,BX54)</f>
        <v>4</v>
      </c>
      <c r="BZ54" s="90">
        <v>2</v>
      </c>
      <c r="CA54" s="90">
        <f>COUNTIF(CA2:CA46,BZ54)</f>
        <v>5</v>
      </c>
      <c r="CB54" s="90">
        <v>2</v>
      </c>
      <c r="CC54" s="90">
        <f>COUNTIF(CC2:CC46,CB54)</f>
        <v>10</v>
      </c>
      <c r="CD54" s="90">
        <v>2</v>
      </c>
      <c r="CE54" s="90">
        <f>COUNTIF(CE2:CE46,CD54)</f>
        <v>7</v>
      </c>
      <c r="CF54" s="90">
        <v>2</v>
      </c>
      <c r="CG54" s="90">
        <f>COUNTIF(CG2:CG46,CF54)</f>
        <v>7</v>
      </c>
    </row>
    <row r="55" spans="1:87" s="90" customFormat="1" x14ac:dyDescent="0.25">
      <c r="A55" s="14"/>
      <c r="B55" s="6" t="s">
        <v>9</v>
      </c>
      <c r="C55" s="20">
        <f t="shared" si="0"/>
        <v>45</v>
      </c>
      <c r="D55" s="12" t="s">
        <v>6</v>
      </c>
      <c r="E55" s="13">
        <f>COUNTIF($E$1:$E$46,D55)</f>
        <v>1</v>
      </c>
      <c r="F55" s="12" t="s">
        <v>6</v>
      </c>
      <c r="G55" s="9">
        <f>COUNTIF(G1:G46,F55)</f>
        <v>2</v>
      </c>
      <c r="H55" s="12" t="s">
        <v>6</v>
      </c>
      <c r="I55" s="9">
        <f>COUNTIF(I1:I46,H55)</f>
        <v>4</v>
      </c>
      <c r="J55" s="12" t="s">
        <v>6</v>
      </c>
      <c r="K55" s="9">
        <f>COUNTIF(K1:K46,J55)</f>
        <v>2</v>
      </c>
      <c r="L55" s="12" t="s">
        <v>6</v>
      </c>
      <c r="M55" s="9">
        <f>COUNTIF(M1:M46,L55)</f>
        <v>4</v>
      </c>
      <c r="N55" s="12" t="s">
        <v>6</v>
      </c>
      <c r="O55" s="9">
        <f>COUNTIF(O1:O46,N55)</f>
        <v>6</v>
      </c>
      <c r="P55" s="12" t="s">
        <v>6</v>
      </c>
      <c r="Q55" s="9">
        <f>COUNTIF(Q1:Q46,P55)</f>
        <v>4</v>
      </c>
      <c r="R55" s="12" t="s">
        <v>6</v>
      </c>
      <c r="S55" s="9">
        <f>COUNTIF(S1:S46,R55)</f>
        <v>6</v>
      </c>
      <c r="T55" s="12" t="s">
        <v>6</v>
      </c>
      <c r="U55" s="9">
        <f>COUNTIF(U1:U46,T55)</f>
        <v>6</v>
      </c>
      <c r="V55" s="12" t="s">
        <v>6</v>
      </c>
      <c r="W55" s="9">
        <f>COUNTIF(W1:W46,V55)</f>
        <v>5</v>
      </c>
      <c r="X55" s="12" t="s">
        <v>6</v>
      </c>
      <c r="Y55" s="9">
        <f>COUNTIF(Y1:Y46,X55)</f>
        <v>3</v>
      </c>
      <c r="Z55" s="12" t="s">
        <v>6</v>
      </c>
      <c r="AA55" s="9">
        <f>COUNTIF(AA1:AA46,Z55)</f>
        <v>5</v>
      </c>
      <c r="AB55" s="12" t="s">
        <v>6</v>
      </c>
      <c r="AC55" s="9">
        <f>COUNTIF(AC1:AC46,AB55)</f>
        <v>5</v>
      </c>
      <c r="AD55" s="12" t="s">
        <v>6</v>
      </c>
      <c r="AE55" s="9">
        <f>COUNTIF(AE1:AE46,AD55)</f>
        <v>7</v>
      </c>
      <c r="AF55" s="12" t="s">
        <v>6</v>
      </c>
      <c r="AG55" s="9">
        <f>COUNTIF(AG1:AG46,AF55)</f>
        <v>7</v>
      </c>
      <c r="AH55" s="12" t="s">
        <v>6</v>
      </c>
      <c r="AI55" s="9">
        <f>COUNTIF(AI1:AI46,AH55)</f>
        <v>6</v>
      </c>
      <c r="AJ55" s="12" t="s">
        <v>6</v>
      </c>
      <c r="AK55" s="9">
        <f>COUNTIF(AK1:AK46,AJ55)</f>
        <v>6</v>
      </c>
      <c r="AL55" s="12" t="s">
        <v>6</v>
      </c>
      <c r="AM55" s="9">
        <f>COUNTIF(AM1:AM46,AL55)</f>
        <v>6</v>
      </c>
      <c r="AN55" s="12" t="s">
        <v>6</v>
      </c>
      <c r="AO55" s="9">
        <f>COUNTIF(AO1:AO46,AN55)</f>
        <v>6</v>
      </c>
      <c r="AP55" s="12" t="s">
        <v>6</v>
      </c>
      <c r="AQ55" s="9">
        <f>COUNTIF(AQ1:AQ46,AP55)</f>
        <v>6</v>
      </c>
      <c r="AR55" s="12" t="s">
        <v>6</v>
      </c>
      <c r="AS55" s="9">
        <f>COUNTIF(AS1:AS46,AR55)</f>
        <v>7</v>
      </c>
      <c r="AT55" s="12" t="s">
        <v>6</v>
      </c>
      <c r="AU55" s="9">
        <f>COUNTIF(AU1:AU46,AT55)</f>
        <v>6</v>
      </c>
      <c r="AV55" s="12" t="s">
        <v>6</v>
      </c>
      <c r="AW55" s="9">
        <f>COUNTIF(AW1:AW46,AV55)</f>
        <v>8</v>
      </c>
      <c r="AX55" s="12" t="s">
        <v>6</v>
      </c>
      <c r="AY55" s="9">
        <f>COUNTIF(AY1:AY46,AX55)</f>
        <v>3</v>
      </c>
      <c r="AZ55" s="12" t="s">
        <v>6</v>
      </c>
      <c r="BA55" s="9">
        <f>COUNTIF(BA1:BA46,AZ55)</f>
        <v>5</v>
      </c>
      <c r="BB55" s="12" t="s">
        <v>6</v>
      </c>
      <c r="BC55" s="9">
        <f>COUNTIF(BC1:BC46,BB55)</f>
        <v>10</v>
      </c>
      <c r="BD55" s="12" t="s">
        <v>6</v>
      </c>
      <c r="BE55" s="9">
        <f>COUNTIF(BE1:BE46,BD55)</f>
        <v>10</v>
      </c>
      <c r="BF55" s="12" t="s">
        <v>6</v>
      </c>
      <c r="BG55" s="9">
        <f>COUNTIF(BG1:BG46,BF55)</f>
        <v>6</v>
      </c>
      <c r="BH55" s="12" t="s">
        <v>6</v>
      </c>
      <c r="BI55" s="9">
        <f>COUNTIF(BI1:BI46,BH55)</f>
        <v>7</v>
      </c>
      <c r="BJ55" s="12" t="s">
        <v>6</v>
      </c>
      <c r="BK55" s="9">
        <f>COUNTIF(BK1:BK46,BJ55)</f>
        <v>4</v>
      </c>
      <c r="BL55" s="12" t="s">
        <v>6</v>
      </c>
      <c r="BM55" s="9">
        <f>COUNTIF(BM1:BM46,BL55)</f>
        <v>6</v>
      </c>
      <c r="BN55" s="90">
        <v>3</v>
      </c>
      <c r="BO55" s="90">
        <f>COUNTIF(BO2:BO46,BN55)</f>
        <v>9</v>
      </c>
      <c r="BP55" s="90">
        <v>3</v>
      </c>
      <c r="BQ55" s="90">
        <f>COUNTIF(BQ2:BQ46,BP55)</f>
        <v>9</v>
      </c>
      <c r="BR55" s="90">
        <v>3</v>
      </c>
      <c r="BS55" s="90">
        <f>COUNTIF(BS2:BS46,BR55)</f>
        <v>8</v>
      </c>
      <c r="BT55" s="90">
        <v>3</v>
      </c>
      <c r="BU55" s="90">
        <f>COUNTIF(BU2:BU46,BT55)</f>
        <v>9</v>
      </c>
      <c r="BV55" s="90">
        <v>3</v>
      </c>
      <c r="BW55" s="90">
        <f>COUNTIF(BW2:BW46,BV55)</f>
        <v>5</v>
      </c>
      <c r="BX55" s="90">
        <v>3</v>
      </c>
      <c r="BY55" s="90">
        <f>COUNTIF(BY2:BY46,BX55)</f>
        <v>10</v>
      </c>
      <c r="BZ55" s="90">
        <v>3</v>
      </c>
      <c r="CA55" s="90">
        <f>COUNTIF(CA2:CA46,BZ55)</f>
        <v>13</v>
      </c>
      <c r="CB55" s="90">
        <v>3</v>
      </c>
      <c r="CC55" s="90">
        <f>COUNTIF(CC2:CC46,CB55)</f>
        <v>10</v>
      </c>
      <c r="CD55" s="90">
        <v>3</v>
      </c>
      <c r="CE55" s="90">
        <f>COUNTIF(CE2:CE46,CD55)</f>
        <v>15</v>
      </c>
      <c r="CF55" s="90">
        <v>3</v>
      </c>
      <c r="CG55" s="90">
        <f>COUNTIF(CG2:CG46,CF55)</f>
        <v>13</v>
      </c>
    </row>
    <row r="56" spans="1:87" s="90" customFormat="1" ht="17.25" thickBot="1" x14ac:dyDescent="0.3">
      <c r="A56" s="14"/>
      <c r="B56" s="6" t="s">
        <v>89</v>
      </c>
      <c r="C56" s="20">
        <f t="shared" si="0"/>
        <v>0</v>
      </c>
      <c r="D56" s="25" t="s">
        <v>361</v>
      </c>
      <c r="E56" s="16">
        <f>COUNTIF($E$1:$E$46,D56)</f>
        <v>6</v>
      </c>
      <c r="F56" s="25" t="s">
        <v>361</v>
      </c>
      <c r="G56" s="24">
        <f>COUNTIF(G1:G46,F56)</f>
        <v>12</v>
      </c>
      <c r="H56" s="25" t="s">
        <v>361</v>
      </c>
      <c r="I56" s="24">
        <f>COUNTIF(I1:I46,H56)</f>
        <v>8</v>
      </c>
      <c r="J56" s="25" t="s">
        <v>361</v>
      </c>
      <c r="K56" s="24">
        <f>COUNTIF(K1:K46,J56)</f>
        <v>10</v>
      </c>
      <c r="L56" s="25" t="s">
        <v>361</v>
      </c>
      <c r="M56" s="24">
        <f>COUNTIF(M1:M46,L56)</f>
        <v>11</v>
      </c>
      <c r="N56" s="25" t="s">
        <v>361</v>
      </c>
      <c r="O56" s="24">
        <f>COUNTIF(O1:O46,N56)</f>
        <v>13</v>
      </c>
      <c r="P56" s="25" t="s">
        <v>361</v>
      </c>
      <c r="Q56" s="24">
        <f>COUNTIF(Q1:Q46,P56)</f>
        <v>13</v>
      </c>
      <c r="R56" s="25" t="s">
        <v>361</v>
      </c>
      <c r="S56" s="24">
        <f>COUNTIF(S1:S46,R56)</f>
        <v>11</v>
      </c>
      <c r="T56" s="25" t="s">
        <v>361</v>
      </c>
      <c r="U56" s="24">
        <f>COUNTIF(U1:U46,T56)</f>
        <v>12</v>
      </c>
      <c r="V56" s="25" t="s">
        <v>361</v>
      </c>
      <c r="W56" s="24">
        <f>COUNTIF(W1:W46,V56)</f>
        <v>12</v>
      </c>
      <c r="X56" s="25" t="s">
        <v>361</v>
      </c>
      <c r="Y56" s="24">
        <f>COUNTIF(Y1:Y46,X56)</f>
        <v>4</v>
      </c>
      <c r="Z56" s="25" t="s">
        <v>361</v>
      </c>
      <c r="AA56" s="24">
        <f>COUNTIF(AA1:AA46,Z56)</f>
        <v>27</v>
      </c>
      <c r="AB56" s="25" t="s">
        <v>361</v>
      </c>
      <c r="AC56" s="24">
        <f>COUNTIF(AC1:AC46,AB56)</f>
        <v>24</v>
      </c>
      <c r="AD56" s="25" t="s">
        <v>361</v>
      </c>
      <c r="AE56" s="24">
        <f>COUNTIF(AE1:AE46,AD56)</f>
        <v>23</v>
      </c>
      <c r="AF56" s="25" t="s">
        <v>361</v>
      </c>
      <c r="AG56" s="24">
        <f>COUNTIF(AG1:AG46,AF56)</f>
        <v>19</v>
      </c>
      <c r="AH56" s="25" t="s">
        <v>361</v>
      </c>
      <c r="AI56" s="24">
        <f>COUNTIF(AI1:AI46,AH56)</f>
        <v>9</v>
      </c>
      <c r="AJ56" s="25" t="s">
        <v>361</v>
      </c>
      <c r="AK56" s="24">
        <f>COUNTIF(AK1:AK46,AJ56)</f>
        <v>24</v>
      </c>
      <c r="AL56" s="25" t="s">
        <v>361</v>
      </c>
      <c r="AM56" s="24">
        <f>COUNTIF(AM1:AM46,AL56)</f>
        <v>23</v>
      </c>
      <c r="AN56" s="25" t="s">
        <v>361</v>
      </c>
      <c r="AO56" s="24">
        <f>COUNTIF(AO1:AO46,AN56)</f>
        <v>24</v>
      </c>
      <c r="AP56" s="25" t="s">
        <v>361</v>
      </c>
      <c r="AQ56" s="24">
        <f>COUNTIF(AQ1:AQ46,AP56)</f>
        <v>21</v>
      </c>
      <c r="AR56" s="25" t="s">
        <v>361</v>
      </c>
      <c r="AS56" s="24">
        <f>COUNTIF(AS1:AS46,AR56)</f>
        <v>24</v>
      </c>
      <c r="AT56" s="25" t="s">
        <v>361</v>
      </c>
      <c r="AU56" s="24">
        <f>COUNTIF(AU1:AU46,AT56)</f>
        <v>21</v>
      </c>
      <c r="AV56" s="25" t="s">
        <v>361</v>
      </c>
      <c r="AW56" s="24">
        <f>COUNTIF(AW1:AW46,AV56)</f>
        <v>23</v>
      </c>
      <c r="AX56" s="25" t="s">
        <v>361</v>
      </c>
      <c r="AY56" s="24">
        <f>COUNTIF(AY1:AY46,AX56)</f>
        <v>13</v>
      </c>
      <c r="AZ56" s="25" t="s">
        <v>361</v>
      </c>
      <c r="BA56" s="24">
        <f>COUNTIF(BA1:BA46,AZ56)</f>
        <v>25</v>
      </c>
      <c r="BB56" s="25" t="s">
        <v>361</v>
      </c>
      <c r="BC56" s="24">
        <f>COUNTIF(BC1:BC46,BB56)</f>
        <v>18</v>
      </c>
      <c r="BD56" s="25" t="s">
        <v>361</v>
      </c>
      <c r="BE56" s="24">
        <f>COUNTIF(BE1:BE46,BD56)</f>
        <v>17</v>
      </c>
      <c r="BF56" s="25" t="s">
        <v>361</v>
      </c>
      <c r="BG56" s="24">
        <f>COUNTIF(BG1:BG46,BF56)</f>
        <v>24</v>
      </c>
      <c r="BH56" s="25" t="s">
        <v>361</v>
      </c>
      <c r="BI56" s="24">
        <f>COUNTIF(BI1:BI46,BH56)</f>
        <v>28</v>
      </c>
      <c r="BJ56" s="25" t="s">
        <v>361</v>
      </c>
      <c r="BK56" s="24">
        <f>COUNTIF(BK1:BK46,BJ56)</f>
        <v>21</v>
      </c>
      <c r="BL56" s="25" t="s">
        <v>361</v>
      </c>
      <c r="BM56" s="24">
        <f>COUNTIF(BM1:BM46,BL56)</f>
        <v>21</v>
      </c>
      <c r="BN56" s="90">
        <v>4</v>
      </c>
      <c r="BO56" s="90">
        <f>COUNTIF(BO2:BO46,BN56)</f>
        <v>6</v>
      </c>
      <c r="BP56" s="90">
        <v>4</v>
      </c>
      <c r="BQ56" s="90">
        <f>COUNTIF(BQ2:BQ46,BP56)</f>
        <v>2</v>
      </c>
      <c r="BR56" s="90">
        <v>4</v>
      </c>
      <c r="BS56" s="90">
        <f>COUNTIF(BS2:BS46,BR56)</f>
        <v>3</v>
      </c>
      <c r="BT56" s="90">
        <v>4</v>
      </c>
      <c r="BU56" s="90">
        <f>COUNTIF(BU2:BU46,BT56)</f>
        <v>7</v>
      </c>
      <c r="BV56" s="90">
        <v>4</v>
      </c>
      <c r="BW56" s="90">
        <f>COUNTIF(BW2:BW46,BV56)</f>
        <v>2</v>
      </c>
      <c r="BX56" s="90">
        <v>4</v>
      </c>
      <c r="BY56" s="90">
        <f>COUNTIF(BY2:BY46,BX56)</f>
        <v>4</v>
      </c>
      <c r="BZ56" s="90">
        <v>4</v>
      </c>
      <c r="CA56" s="90">
        <f>COUNTIF(CA2:CA46,BZ56)</f>
        <v>6</v>
      </c>
      <c r="CB56" s="90">
        <v>4</v>
      </c>
      <c r="CC56" s="90">
        <f>COUNTIF(CC2:CC46,CB56)</f>
        <v>7</v>
      </c>
      <c r="CD56" s="90">
        <v>4</v>
      </c>
      <c r="CE56" s="90">
        <f>COUNTIF(CE2:CE46,CD56)</f>
        <v>6</v>
      </c>
      <c r="CF56" s="90">
        <v>4</v>
      </c>
      <c r="CG56" s="90">
        <f>COUNTIF(CG2:CG46,CF56)</f>
        <v>7</v>
      </c>
    </row>
    <row r="57" spans="1:87" s="90" customFormat="1" x14ac:dyDescent="0.25">
      <c r="A57" s="14"/>
      <c r="B57" s="6" t="s">
        <v>44</v>
      </c>
      <c r="C57" s="20">
        <f t="shared" si="0"/>
        <v>0</v>
      </c>
      <c r="D57" s="10" t="s">
        <v>4</v>
      </c>
      <c r="E57" s="31">
        <f>E52/$C$51</f>
        <v>0.77777777777777779</v>
      </c>
      <c r="F57" s="10" t="s">
        <v>4</v>
      </c>
      <c r="G57" s="31">
        <f>G52/$C$51</f>
        <v>0.64444444444444449</v>
      </c>
      <c r="H57" s="10" t="s">
        <v>4</v>
      </c>
      <c r="I57" s="31">
        <f>I52/$C$51</f>
        <v>0.68888888888888888</v>
      </c>
      <c r="J57" s="10" t="s">
        <v>4</v>
      </c>
      <c r="K57" s="31">
        <f>K52/$C$51</f>
        <v>0.62222222222222223</v>
      </c>
      <c r="L57" s="10" t="s">
        <v>4</v>
      </c>
      <c r="M57" s="31">
        <f>M52/$C$51</f>
        <v>0.62222222222222223</v>
      </c>
      <c r="N57" s="10" t="s">
        <v>4</v>
      </c>
      <c r="O57" s="31">
        <f>O52/$C$51</f>
        <v>0.55555555555555558</v>
      </c>
      <c r="P57" s="10" t="s">
        <v>4</v>
      </c>
      <c r="Q57" s="31">
        <f>Q52/$C$51</f>
        <v>0.55555555555555558</v>
      </c>
      <c r="R57" s="10" t="s">
        <v>4</v>
      </c>
      <c r="S57" s="31">
        <f>S52/$C$51</f>
        <v>0.57777777777777772</v>
      </c>
      <c r="T57" s="10" t="s">
        <v>4</v>
      </c>
      <c r="U57" s="31">
        <f>U52/$C$51</f>
        <v>0.57777777777777772</v>
      </c>
      <c r="V57" s="10" t="s">
        <v>4</v>
      </c>
      <c r="W57" s="31">
        <f>W52/$C$51</f>
        <v>0.6</v>
      </c>
      <c r="X57" s="10" t="s">
        <v>4</v>
      </c>
      <c r="Y57" s="31">
        <f>Y52/$C$51</f>
        <v>0.84444444444444444</v>
      </c>
      <c r="Z57" s="10" t="s">
        <v>4</v>
      </c>
      <c r="AA57" s="31">
        <f>AA52/$C$51</f>
        <v>0.2</v>
      </c>
      <c r="AB57" s="10" t="s">
        <v>4</v>
      </c>
      <c r="AC57" s="31">
        <f>AC52/$C$51</f>
        <v>0.28888888888888886</v>
      </c>
      <c r="AD57" s="10" t="s">
        <v>4</v>
      </c>
      <c r="AE57" s="31">
        <f>AE52/$C$51</f>
        <v>0.13333333333333333</v>
      </c>
      <c r="AF57" s="10" t="s">
        <v>4</v>
      </c>
      <c r="AG57" s="31">
        <f>AG52/$C$51</f>
        <v>0.1111111111111111</v>
      </c>
      <c r="AH57" s="10" t="s">
        <v>4</v>
      </c>
      <c r="AI57" s="31">
        <f>AI52/$C$51</f>
        <v>0.57777777777777772</v>
      </c>
      <c r="AJ57" s="10" t="s">
        <v>4</v>
      </c>
      <c r="AK57" s="31">
        <f>AK52/$C$51</f>
        <v>0.24444444444444444</v>
      </c>
      <c r="AL57" s="10" t="s">
        <v>4</v>
      </c>
      <c r="AM57" s="31">
        <f>AM52/$C$51</f>
        <v>0.26666666666666666</v>
      </c>
      <c r="AN57" s="10" t="s">
        <v>4</v>
      </c>
      <c r="AO57" s="31">
        <f>AO52/$C$51</f>
        <v>0.24444444444444444</v>
      </c>
      <c r="AP57" s="10" t="s">
        <v>4</v>
      </c>
      <c r="AQ57" s="31">
        <f>AQ52/$C$51</f>
        <v>0.31111111111111112</v>
      </c>
      <c r="AR57" s="10" t="s">
        <v>4</v>
      </c>
      <c r="AS57" s="31">
        <f>AS52/$C$51</f>
        <v>0.22222222222222221</v>
      </c>
      <c r="AT57" s="10" t="s">
        <v>4</v>
      </c>
      <c r="AU57" s="31">
        <f>AU52/$C$51</f>
        <v>0.31111111111111112</v>
      </c>
      <c r="AV57" s="10" t="s">
        <v>4</v>
      </c>
      <c r="AW57" s="31">
        <f>AW52/$C$51</f>
        <v>0.24444444444444444</v>
      </c>
      <c r="AX57" s="10" t="s">
        <v>4</v>
      </c>
      <c r="AY57" s="31">
        <f>AY52/$C$51</f>
        <v>0.51111111111111107</v>
      </c>
      <c r="AZ57" s="10" t="s">
        <v>4</v>
      </c>
      <c r="BA57" s="31">
        <f>BA52/$C$51</f>
        <v>8.8888888888888892E-2</v>
      </c>
      <c r="BB57" s="10" t="s">
        <v>4</v>
      </c>
      <c r="BC57" s="31">
        <f>BC52/$C$51</f>
        <v>6.6666666666666666E-2</v>
      </c>
      <c r="BD57" s="10" t="s">
        <v>4</v>
      </c>
      <c r="BE57" s="31">
        <f>BE52/$C$51</f>
        <v>0.26666666666666666</v>
      </c>
      <c r="BF57" s="10" t="s">
        <v>4</v>
      </c>
      <c r="BG57" s="31">
        <f>BG52/$C$51</f>
        <v>0.2</v>
      </c>
      <c r="BH57" s="10" t="s">
        <v>4</v>
      </c>
      <c r="BI57" s="31">
        <f>BI52/$C$51</f>
        <v>8.8888888888888892E-2</v>
      </c>
      <c r="BJ57" s="10" t="s">
        <v>4</v>
      </c>
      <c r="BK57" s="31">
        <f>BK52/$C$51</f>
        <v>0.15555555555555556</v>
      </c>
      <c r="BL57" s="10" t="s">
        <v>4</v>
      </c>
      <c r="BM57" s="31">
        <f>BM52/$C$51</f>
        <v>0.1111111111111111</v>
      </c>
      <c r="BN57" s="90">
        <v>5</v>
      </c>
      <c r="BO57" s="90">
        <f>COUNTIF(BO2:BO46,BN57)</f>
        <v>11</v>
      </c>
      <c r="BP57" s="90">
        <v>5</v>
      </c>
      <c r="BQ57" s="90">
        <f>COUNTIF(BQ2:BQ46,BP57)</f>
        <v>7</v>
      </c>
      <c r="BR57" s="90">
        <v>5</v>
      </c>
      <c r="BS57" s="90">
        <f>COUNTIF(BS2:BS46,BR57)</f>
        <v>6</v>
      </c>
      <c r="BT57" s="90">
        <v>5</v>
      </c>
      <c r="BU57" s="90">
        <f>COUNTIF(BU2:BU46,BT57)</f>
        <v>8</v>
      </c>
      <c r="BV57" s="90">
        <v>5</v>
      </c>
      <c r="BW57" s="90">
        <f>COUNTIF(BW2:BW46,BV57)</f>
        <v>7</v>
      </c>
      <c r="BX57" s="90">
        <v>5</v>
      </c>
      <c r="BY57" s="90">
        <f>COUNTIF(BY2:BY46,BX57)</f>
        <v>7</v>
      </c>
      <c r="BZ57" s="90">
        <v>5</v>
      </c>
      <c r="CA57" s="90">
        <f>COUNTIF(CA2:CA46,BZ57)</f>
        <v>9</v>
      </c>
      <c r="CB57" s="90">
        <v>5</v>
      </c>
      <c r="CC57" s="90">
        <f>COUNTIF(CC2:CC46,CB57)</f>
        <v>8</v>
      </c>
      <c r="CD57" s="90">
        <v>5</v>
      </c>
      <c r="CE57" s="90">
        <f>COUNTIF(CE2:CE46,CD57)</f>
        <v>3</v>
      </c>
      <c r="CF57" s="90">
        <v>5</v>
      </c>
      <c r="CG57" s="90">
        <f>COUNTIF(CG2:CG46,CF57)</f>
        <v>4</v>
      </c>
    </row>
    <row r="58" spans="1:87" s="90" customFormat="1" x14ac:dyDescent="0.25">
      <c r="A58" s="14"/>
      <c r="B58" s="6" t="s">
        <v>176</v>
      </c>
      <c r="C58" s="20">
        <f t="shared" si="0"/>
        <v>0</v>
      </c>
      <c r="D58" s="12" t="s">
        <v>10</v>
      </c>
      <c r="E58" s="32">
        <f>E53/$C$51</f>
        <v>2.2222222222222223E-2</v>
      </c>
      <c r="F58" s="12" t="s">
        <v>10</v>
      </c>
      <c r="G58" s="32">
        <f>G53/$C$51</f>
        <v>2.2222222222222223E-2</v>
      </c>
      <c r="H58" s="12" t="s">
        <v>10</v>
      </c>
      <c r="I58" s="32">
        <f>I53/$C$51</f>
        <v>4.4444444444444446E-2</v>
      </c>
      <c r="J58" s="12" t="s">
        <v>10</v>
      </c>
      <c r="K58" s="32">
        <f>K53/$C$51</f>
        <v>2.2222222222222223E-2</v>
      </c>
      <c r="L58" s="12" t="s">
        <v>10</v>
      </c>
      <c r="M58" s="32">
        <f>M53/$C$51</f>
        <v>2.2222222222222223E-2</v>
      </c>
      <c r="N58" s="12" t="s">
        <v>10</v>
      </c>
      <c r="O58" s="32">
        <f>O53/$C$51</f>
        <v>2.2222222222222223E-2</v>
      </c>
      <c r="P58" s="12" t="s">
        <v>10</v>
      </c>
      <c r="Q58" s="32">
        <f>Q53/$C$51</f>
        <v>2.2222222222222223E-2</v>
      </c>
      <c r="R58" s="12" t="s">
        <v>10</v>
      </c>
      <c r="S58" s="32">
        <f>S53/$C$51</f>
        <v>2.2222222222222223E-2</v>
      </c>
      <c r="T58" s="12" t="s">
        <v>10</v>
      </c>
      <c r="U58" s="32">
        <f>U53/$C$51</f>
        <v>2.2222222222222223E-2</v>
      </c>
      <c r="V58" s="12" t="s">
        <v>10</v>
      </c>
      <c r="W58" s="32">
        <f>W53/$C$51</f>
        <v>2.2222222222222223E-2</v>
      </c>
      <c r="X58" s="12" t="s">
        <v>10</v>
      </c>
      <c r="Y58" s="32">
        <f>Y53/$C$51</f>
        <v>0</v>
      </c>
      <c r="Z58" s="12" t="s">
        <v>10</v>
      </c>
      <c r="AA58" s="32">
        <f>AA53/$C$51</f>
        <v>8.8888888888888892E-2</v>
      </c>
      <c r="AB58" s="12" t="s">
        <v>10</v>
      </c>
      <c r="AC58" s="32">
        <f>AC53/$C$51</f>
        <v>6.6666666666666666E-2</v>
      </c>
      <c r="AD58" s="12" t="s">
        <v>10</v>
      </c>
      <c r="AE58" s="32">
        <f>AE53/$C$51</f>
        <v>0.17777777777777778</v>
      </c>
      <c r="AF58" s="12" t="s">
        <v>10</v>
      </c>
      <c r="AG58" s="32">
        <f>AG53/$C$51</f>
        <v>0.22222222222222221</v>
      </c>
      <c r="AH58" s="12" t="s">
        <v>10</v>
      </c>
      <c r="AI58" s="32">
        <f>AI53/$C$51</f>
        <v>2.2222222222222223E-2</v>
      </c>
      <c r="AJ58" s="12" t="s">
        <v>10</v>
      </c>
      <c r="AK58" s="32">
        <f>AK53/$C$51</f>
        <v>4.4444444444444446E-2</v>
      </c>
      <c r="AL58" s="12" t="s">
        <v>10</v>
      </c>
      <c r="AM58" s="32">
        <f>AM53/$C$51</f>
        <v>2.2222222222222223E-2</v>
      </c>
      <c r="AN58" s="12" t="s">
        <v>10</v>
      </c>
      <c r="AO58" s="32">
        <f>AO53/$C$51</f>
        <v>4.4444444444444446E-2</v>
      </c>
      <c r="AP58" s="12" t="s">
        <v>10</v>
      </c>
      <c r="AQ58" s="32">
        <f>AQ53/$C$51</f>
        <v>6.6666666666666666E-2</v>
      </c>
      <c r="AR58" s="12" t="s">
        <v>10</v>
      </c>
      <c r="AS58" s="32">
        <f>AS53/$C$51</f>
        <v>4.4444444444444446E-2</v>
      </c>
      <c r="AT58" s="12" t="s">
        <v>10</v>
      </c>
      <c r="AU58" s="32">
        <f>AU53/$C$51</f>
        <v>2.2222222222222223E-2</v>
      </c>
      <c r="AV58" s="12" t="s">
        <v>10</v>
      </c>
      <c r="AW58" s="32">
        <f>AW53/$C$51</f>
        <v>6.6666666666666666E-2</v>
      </c>
      <c r="AX58" s="12" t="s">
        <v>10</v>
      </c>
      <c r="AY58" s="32">
        <f>AY53/$C$51</f>
        <v>0.1111111111111111</v>
      </c>
      <c r="AZ58" s="12" t="s">
        <v>10</v>
      </c>
      <c r="BA58" s="32">
        <f>BA53/$C$51</f>
        <v>0.1111111111111111</v>
      </c>
      <c r="BB58" s="12" t="s">
        <v>10</v>
      </c>
      <c r="BC58" s="32">
        <f>BC53/$C$51</f>
        <v>0.2</v>
      </c>
      <c r="BD58" s="12" t="s">
        <v>10</v>
      </c>
      <c r="BE58" s="32">
        <f>BE53/$C$51</f>
        <v>6.6666666666666666E-2</v>
      </c>
      <c r="BF58" s="12" t="s">
        <v>10</v>
      </c>
      <c r="BG58" s="32">
        <f>BG53/$C$51</f>
        <v>0.1111111111111111</v>
      </c>
      <c r="BH58" s="12" t="s">
        <v>10</v>
      </c>
      <c r="BI58" s="32">
        <f>BI53/$C$51</f>
        <v>8.8888888888888892E-2</v>
      </c>
      <c r="BJ58" s="12" t="s">
        <v>10</v>
      </c>
      <c r="BK58" s="32">
        <f>BK53/$C$51</f>
        <v>0.13333333333333333</v>
      </c>
      <c r="BL58" s="12" t="s">
        <v>10</v>
      </c>
      <c r="BM58" s="32">
        <f>BM53/$C$51</f>
        <v>0.1111111111111111</v>
      </c>
      <c r="BN58" s="133" t="s">
        <v>409</v>
      </c>
      <c r="BO58" s="130"/>
      <c r="BP58" s="130" t="s">
        <v>409</v>
      </c>
      <c r="BQ58" s="130"/>
      <c r="BR58" s="130" t="s">
        <v>409</v>
      </c>
      <c r="BS58" s="130"/>
      <c r="BT58" s="130" t="s">
        <v>409</v>
      </c>
      <c r="BU58" s="130"/>
      <c r="BV58" s="130" t="s">
        <v>409</v>
      </c>
      <c r="BW58" s="130"/>
      <c r="BX58" s="130" t="s">
        <v>409</v>
      </c>
      <c r="BY58" s="130"/>
      <c r="BZ58" s="130" t="s">
        <v>409</v>
      </c>
      <c r="CA58" s="130"/>
      <c r="CB58" s="130" t="s">
        <v>409</v>
      </c>
      <c r="CC58" s="130"/>
      <c r="CD58" s="130" t="s">
        <v>409</v>
      </c>
      <c r="CE58" s="130"/>
      <c r="CF58" s="130" t="s">
        <v>409</v>
      </c>
      <c r="CG58" s="130"/>
    </row>
    <row r="59" spans="1:87" s="8" customFormat="1" x14ac:dyDescent="0.25">
      <c r="A59" s="14"/>
      <c r="B59" s="6" t="s">
        <v>407</v>
      </c>
      <c r="C59" s="20">
        <f t="shared" si="0"/>
        <v>0</v>
      </c>
      <c r="D59" s="12" t="s">
        <v>5</v>
      </c>
      <c r="E59" s="32">
        <f>E54/$C$51</f>
        <v>4.4444444444444446E-2</v>
      </c>
      <c r="F59" s="12" t="s">
        <v>5</v>
      </c>
      <c r="G59" s="32">
        <f>G54/$C$51</f>
        <v>2.2222222222222223E-2</v>
      </c>
      <c r="H59" s="12" t="s">
        <v>5</v>
      </c>
      <c r="I59" s="32">
        <f>I54/$C$51</f>
        <v>0</v>
      </c>
      <c r="J59" s="12" t="s">
        <v>5</v>
      </c>
      <c r="K59" s="32">
        <f>K54/$C$51</f>
        <v>8.8888888888888892E-2</v>
      </c>
      <c r="L59" s="12" t="s">
        <v>5</v>
      </c>
      <c r="M59" s="32">
        <f>M54/$C$51</f>
        <v>2.2222222222222223E-2</v>
      </c>
      <c r="N59" s="12" t="s">
        <v>5</v>
      </c>
      <c r="O59" s="32">
        <f>O54/$C$51</f>
        <v>0</v>
      </c>
      <c r="P59" s="12" t="s">
        <v>5</v>
      </c>
      <c r="Q59" s="32">
        <f>Q54/$C$51</f>
        <v>4.4444444444444446E-2</v>
      </c>
      <c r="R59" s="12" t="s">
        <v>5</v>
      </c>
      <c r="S59" s="32">
        <f>S54/$C$51</f>
        <v>2.2222222222222223E-2</v>
      </c>
      <c r="T59" s="12" t="s">
        <v>5</v>
      </c>
      <c r="U59" s="32">
        <f>U54/$C$51</f>
        <v>0</v>
      </c>
      <c r="V59" s="12" t="s">
        <v>5</v>
      </c>
      <c r="W59" s="32">
        <f>W54/$C$51</f>
        <v>0</v>
      </c>
      <c r="X59" s="12" t="s">
        <v>5</v>
      </c>
      <c r="Y59" s="32">
        <f>Y54/$C$51</f>
        <v>0</v>
      </c>
      <c r="Z59" s="12" t="s">
        <v>5</v>
      </c>
      <c r="AA59" s="32">
        <f>AA54/$C$51</f>
        <v>0</v>
      </c>
      <c r="AB59" s="12" t="s">
        <v>5</v>
      </c>
      <c r="AC59" s="32">
        <f>AC54/$C$51</f>
        <v>0</v>
      </c>
      <c r="AD59" s="12" t="s">
        <v>5</v>
      </c>
      <c r="AE59" s="32">
        <f>AE54/$C$51</f>
        <v>2.2222222222222223E-2</v>
      </c>
      <c r="AF59" s="12" t="s">
        <v>5</v>
      </c>
      <c r="AG59" s="32">
        <f>AG54/$C$51</f>
        <v>8.8888888888888892E-2</v>
      </c>
      <c r="AH59" s="12" t="s">
        <v>5</v>
      </c>
      <c r="AI59" s="32">
        <f>AI54/$C$51</f>
        <v>6.6666666666666666E-2</v>
      </c>
      <c r="AJ59" s="12" t="s">
        <v>5</v>
      </c>
      <c r="AK59" s="32">
        <f>AK54/$C$51</f>
        <v>4.4444444444444446E-2</v>
      </c>
      <c r="AL59" s="12" t="s">
        <v>5</v>
      </c>
      <c r="AM59" s="32">
        <f>AM54/$C$51</f>
        <v>6.6666666666666666E-2</v>
      </c>
      <c r="AN59" s="12" t="s">
        <v>5</v>
      </c>
      <c r="AO59" s="32">
        <f>AO54/$C$51</f>
        <v>4.4444444444444446E-2</v>
      </c>
      <c r="AP59" s="12" t="s">
        <v>5</v>
      </c>
      <c r="AQ59" s="32">
        <f>AQ54/$C$51</f>
        <v>2.2222222222222223E-2</v>
      </c>
      <c r="AR59" s="12" t="s">
        <v>5</v>
      </c>
      <c r="AS59" s="32">
        <f>AS54/$C$51</f>
        <v>4.4444444444444446E-2</v>
      </c>
      <c r="AT59" s="12" t="s">
        <v>5</v>
      </c>
      <c r="AU59" s="32">
        <f>AU54/$C$51</f>
        <v>6.6666666666666666E-2</v>
      </c>
      <c r="AV59" s="12" t="s">
        <v>5</v>
      </c>
      <c r="AW59" s="32">
        <f>AW54/$C$51</f>
        <v>0</v>
      </c>
      <c r="AX59" s="12" t="s">
        <v>5</v>
      </c>
      <c r="AY59" s="32">
        <f>AY54/$C$51</f>
        <v>2.2222222222222223E-2</v>
      </c>
      <c r="AZ59" s="12" t="s">
        <v>5</v>
      </c>
      <c r="BA59" s="32">
        <f>BA54/$C$51</f>
        <v>0.13333333333333333</v>
      </c>
      <c r="BB59" s="12" t="s">
        <v>5</v>
      </c>
      <c r="BC59" s="32">
        <f>BC54/$C$51</f>
        <v>0.1111111111111111</v>
      </c>
      <c r="BD59" s="12" t="s">
        <v>5</v>
      </c>
      <c r="BE59" s="32">
        <f>BE54/$C$51</f>
        <v>6.6666666666666666E-2</v>
      </c>
      <c r="BF59" s="12" t="s">
        <v>5</v>
      </c>
      <c r="BG59" s="32">
        <f>BG54/$C$51</f>
        <v>2.2222222222222223E-2</v>
      </c>
      <c r="BH59" s="12" t="s">
        <v>5</v>
      </c>
      <c r="BI59" s="32">
        <f>BI54/$C$51</f>
        <v>4.4444444444444446E-2</v>
      </c>
      <c r="BJ59" s="12" t="s">
        <v>5</v>
      </c>
      <c r="BK59" s="32">
        <f>BK54/$C$51</f>
        <v>0.15555555555555556</v>
      </c>
      <c r="BL59" s="12" t="s">
        <v>5</v>
      </c>
      <c r="BM59" s="32">
        <f>BM54/$C$51</f>
        <v>0.17777777777777778</v>
      </c>
    </row>
    <row r="60" spans="1:87" s="8" customFormat="1" x14ac:dyDescent="0.25">
      <c r="A60" s="14"/>
      <c r="B60" s="6" t="s">
        <v>25</v>
      </c>
      <c r="C60" s="20">
        <f t="shared" si="0"/>
        <v>0</v>
      </c>
      <c r="D60" s="12" t="s">
        <v>6</v>
      </c>
      <c r="E60" s="32">
        <f>E55/$C$51</f>
        <v>2.2222222222222223E-2</v>
      </c>
      <c r="F60" s="12" t="s">
        <v>6</v>
      </c>
      <c r="G60" s="32">
        <f>G55/$C$51</f>
        <v>4.4444444444444446E-2</v>
      </c>
      <c r="H60" s="12" t="s">
        <v>6</v>
      </c>
      <c r="I60" s="32">
        <f>I55/$C$51</f>
        <v>8.8888888888888892E-2</v>
      </c>
      <c r="J60" s="12" t="s">
        <v>6</v>
      </c>
      <c r="K60" s="32">
        <f>K55/$C$51</f>
        <v>4.4444444444444446E-2</v>
      </c>
      <c r="L60" s="12" t="s">
        <v>6</v>
      </c>
      <c r="M60" s="32">
        <f>M55/$C$51</f>
        <v>8.8888888888888892E-2</v>
      </c>
      <c r="N60" s="12" t="s">
        <v>6</v>
      </c>
      <c r="O60" s="32">
        <f>O55/$C$51</f>
        <v>0.13333333333333333</v>
      </c>
      <c r="P60" s="12" t="s">
        <v>6</v>
      </c>
      <c r="Q60" s="32">
        <f>Q55/$C$51</f>
        <v>8.8888888888888892E-2</v>
      </c>
      <c r="R60" s="12" t="s">
        <v>6</v>
      </c>
      <c r="S60" s="32">
        <f>S55/$C$51</f>
        <v>0.13333333333333333</v>
      </c>
      <c r="T60" s="12" t="s">
        <v>6</v>
      </c>
      <c r="U60" s="32">
        <f>U55/$C$51</f>
        <v>0.13333333333333333</v>
      </c>
      <c r="V60" s="12" t="s">
        <v>6</v>
      </c>
      <c r="W60" s="32">
        <f>W55/$C$51</f>
        <v>0.1111111111111111</v>
      </c>
      <c r="X60" s="12" t="s">
        <v>6</v>
      </c>
      <c r="Y60" s="32">
        <f>Y55/$C$51</f>
        <v>6.6666666666666666E-2</v>
      </c>
      <c r="Z60" s="12" t="s">
        <v>6</v>
      </c>
      <c r="AA60" s="32">
        <f>AA55/$C$51</f>
        <v>0.1111111111111111</v>
      </c>
      <c r="AB60" s="12" t="s">
        <v>6</v>
      </c>
      <c r="AC60" s="32">
        <f>AC55/$C$51</f>
        <v>0.1111111111111111</v>
      </c>
      <c r="AD60" s="12" t="s">
        <v>6</v>
      </c>
      <c r="AE60" s="32">
        <f>AE55/$C$51</f>
        <v>0.15555555555555556</v>
      </c>
      <c r="AF60" s="12" t="s">
        <v>6</v>
      </c>
      <c r="AG60" s="32">
        <f>AG55/$C$51</f>
        <v>0.15555555555555556</v>
      </c>
      <c r="AH60" s="12" t="s">
        <v>6</v>
      </c>
      <c r="AI60" s="32">
        <f>AI55/$C$51</f>
        <v>0.13333333333333333</v>
      </c>
      <c r="AJ60" s="12" t="s">
        <v>6</v>
      </c>
      <c r="AK60" s="32">
        <f>AK55/$C$51</f>
        <v>0.13333333333333333</v>
      </c>
      <c r="AL60" s="12" t="s">
        <v>6</v>
      </c>
      <c r="AM60" s="32">
        <f>AM55/$C$51</f>
        <v>0.13333333333333333</v>
      </c>
      <c r="AN60" s="12" t="s">
        <v>6</v>
      </c>
      <c r="AO60" s="32">
        <f>AO55/$C$51</f>
        <v>0.13333333333333333</v>
      </c>
      <c r="AP60" s="12" t="s">
        <v>6</v>
      </c>
      <c r="AQ60" s="32">
        <f>AQ55/$C$51</f>
        <v>0.13333333333333333</v>
      </c>
      <c r="AR60" s="12" t="s">
        <v>6</v>
      </c>
      <c r="AS60" s="32">
        <f>AS55/$C$51</f>
        <v>0.15555555555555556</v>
      </c>
      <c r="AT60" s="12" t="s">
        <v>6</v>
      </c>
      <c r="AU60" s="32">
        <f>AU55/$C$51</f>
        <v>0.13333333333333333</v>
      </c>
      <c r="AV60" s="12" t="s">
        <v>6</v>
      </c>
      <c r="AW60" s="32">
        <f>AW55/$C$51</f>
        <v>0.17777777777777778</v>
      </c>
      <c r="AX60" s="12" t="s">
        <v>6</v>
      </c>
      <c r="AY60" s="32">
        <f>AY55/$C$51</f>
        <v>6.6666666666666666E-2</v>
      </c>
      <c r="AZ60" s="12" t="s">
        <v>6</v>
      </c>
      <c r="BA60" s="32">
        <f>BA55/$C$51</f>
        <v>0.1111111111111111</v>
      </c>
      <c r="BB60" s="12" t="s">
        <v>6</v>
      </c>
      <c r="BC60" s="32">
        <f>BC55/$C$51</f>
        <v>0.22222222222222221</v>
      </c>
      <c r="BD60" s="12" t="s">
        <v>6</v>
      </c>
      <c r="BE60" s="32">
        <f>BE55/$C$51</f>
        <v>0.22222222222222221</v>
      </c>
      <c r="BF60" s="12" t="s">
        <v>6</v>
      </c>
      <c r="BG60" s="32">
        <f>BG55/$C$51</f>
        <v>0.13333333333333333</v>
      </c>
      <c r="BH60" s="12" t="s">
        <v>6</v>
      </c>
      <c r="BI60" s="32">
        <f>BI55/$C$51</f>
        <v>0.15555555555555556</v>
      </c>
      <c r="BJ60" s="12" t="s">
        <v>6</v>
      </c>
      <c r="BK60" s="32">
        <f>BK55/$C$51</f>
        <v>8.8888888888888892E-2</v>
      </c>
      <c r="BL60" s="12" t="s">
        <v>6</v>
      </c>
      <c r="BM60" s="32">
        <f>BM55/$C$51</f>
        <v>0.13333333333333333</v>
      </c>
      <c r="BO60" s="9"/>
      <c r="BP60" s="9"/>
      <c r="BQ60" s="9"/>
      <c r="BR60" s="9"/>
      <c r="BS60" s="9"/>
      <c r="BT60" s="9"/>
      <c r="BU60" s="9"/>
      <c r="BV60" s="9"/>
      <c r="BW60" s="9"/>
      <c r="BX60" s="9"/>
      <c r="BY60" s="9"/>
      <c r="BZ60" s="9"/>
      <c r="CA60" s="9"/>
      <c r="CB60" s="9"/>
      <c r="CC60" s="9"/>
      <c r="CD60" s="9"/>
      <c r="CE60" s="9"/>
      <c r="CF60" s="9"/>
      <c r="CG60" s="9"/>
    </row>
    <row r="61" spans="1:87" s="8" customFormat="1" ht="17.25" thickBot="1" x14ac:dyDescent="0.3">
      <c r="A61" s="15"/>
      <c r="B61" s="21" t="s">
        <v>34</v>
      </c>
      <c r="C61" s="22">
        <f t="shared" si="0"/>
        <v>0</v>
      </c>
      <c r="D61" s="25" t="s">
        <v>361</v>
      </c>
      <c r="E61" s="33">
        <f>E56/$C$51</f>
        <v>0.13333333333333333</v>
      </c>
      <c r="F61" s="25" t="s">
        <v>361</v>
      </c>
      <c r="G61" s="33">
        <f>G56/$C$51</f>
        <v>0.26666666666666666</v>
      </c>
      <c r="H61" s="25" t="s">
        <v>361</v>
      </c>
      <c r="I61" s="33">
        <f>I56/$C$51</f>
        <v>0.17777777777777778</v>
      </c>
      <c r="J61" s="25" t="s">
        <v>361</v>
      </c>
      <c r="K61" s="33">
        <f>K56/$C$51</f>
        <v>0.22222222222222221</v>
      </c>
      <c r="L61" s="25" t="s">
        <v>361</v>
      </c>
      <c r="M61" s="33">
        <f>M56/$C$51</f>
        <v>0.24444444444444444</v>
      </c>
      <c r="N61" s="25" t="s">
        <v>361</v>
      </c>
      <c r="O61" s="33">
        <f>O56/$C$51</f>
        <v>0.28888888888888886</v>
      </c>
      <c r="P61" s="25" t="s">
        <v>361</v>
      </c>
      <c r="Q61" s="33">
        <f>Q56/$C$51</f>
        <v>0.28888888888888886</v>
      </c>
      <c r="R61" s="25" t="s">
        <v>361</v>
      </c>
      <c r="S61" s="33">
        <f>S56/$C$51</f>
        <v>0.24444444444444444</v>
      </c>
      <c r="T61" s="25" t="s">
        <v>361</v>
      </c>
      <c r="U61" s="33">
        <f>U56/$C$51</f>
        <v>0.26666666666666666</v>
      </c>
      <c r="V61" s="25" t="s">
        <v>361</v>
      </c>
      <c r="W61" s="33">
        <f>W56/$C$51</f>
        <v>0.26666666666666666</v>
      </c>
      <c r="X61" s="25" t="s">
        <v>361</v>
      </c>
      <c r="Y61" s="33">
        <f>Y56/$C$51</f>
        <v>8.8888888888888892E-2</v>
      </c>
      <c r="Z61" s="25" t="s">
        <v>361</v>
      </c>
      <c r="AA61" s="33">
        <f>AA56/$C$51</f>
        <v>0.6</v>
      </c>
      <c r="AB61" s="25" t="s">
        <v>361</v>
      </c>
      <c r="AC61" s="33">
        <f>AC56/$C$51</f>
        <v>0.53333333333333333</v>
      </c>
      <c r="AD61" s="25" t="s">
        <v>361</v>
      </c>
      <c r="AE61" s="33">
        <f>AE56/$C$51</f>
        <v>0.51111111111111107</v>
      </c>
      <c r="AF61" s="25" t="s">
        <v>361</v>
      </c>
      <c r="AG61" s="33">
        <f>AG56/$C$51</f>
        <v>0.42222222222222222</v>
      </c>
      <c r="AH61" s="25" t="s">
        <v>361</v>
      </c>
      <c r="AI61" s="33">
        <f>AI56/$C$51</f>
        <v>0.2</v>
      </c>
      <c r="AJ61" s="25" t="s">
        <v>361</v>
      </c>
      <c r="AK61" s="33">
        <f>AK56/$C$51</f>
        <v>0.53333333333333333</v>
      </c>
      <c r="AL61" s="25" t="s">
        <v>361</v>
      </c>
      <c r="AM61" s="33">
        <f>AM56/$C$51</f>
        <v>0.51111111111111107</v>
      </c>
      <c r="AN61" s="25" t="s">
        <v>361</v>
      </c>
      <c r="AO61" s="33">
        <f>AO56/$C$51</f>
        <v>0.53333333333333333</v>
      </c>
      <c r="AP61" s="25" t="s">
        <v>361</v>
      </c>
      <c r="AQ61" s="33">
        <f>AQ56/$C$51</f>
        <v>0.46666666666666667</v>
      </c>
      <c r="AR61" s="25" t="s">
        <v>361</v>
      </c>
      <c r="AS61" s="33">
        <f>AS56/$C$51</f>
        <v>0.53333333333333333</v>
      </c>
      <c r="AT61" s="25" t="s">
        <v>361</v>
      </c>
      <c r="AU61" s="33">
        <f>AU56/$C$51</f>
        <v>0.46666666666666667</v>
      </c>
      <c r="AV61" s="25" t="s">
        <v>361</v>
      </c>
      <c r="AW61" s="33">
        <f>AW56/$C$51</f>
        <v>0.51111111111111107</v>
      </c>
      <c r="AX61" s="25" t="s">
        <v>361</v>
      </c>
      <c r="AY61" s="33">
        <f>AY56/$C$51</f>
        <v>0.28888888888888886</v>
      </c>
      <c r="AZ61" s="25" t="s">
        <v>361</v>
      </c>
      <c r="BA61" s="33">
        <f>BA56/$C$51</f>
        <v>0.55555555555555558</v>
      </c>
      <c r="BB61" s="25" t="s">
        <v>361</v>
      </c>
      <c r="BC61" s="33">
        <f>BC56/$C$51</f>
        <v>0.4</v>
      </c>
      <c r="BD61" s="25" t="s">
        <v>361</v>
      </c>
      <c r="BE61" s="33">
        <f>BE56/$C$51</f>
        <v>0.37777777777777777</v>
      </c>
      <c r="BF61" s="25" t="s">
        <v>361</v>
      </c>
      <c r="BG61" s="33">
        <f>BG56/$C$51</f>
        <v>0.53333333333333333</v>
      </c>
      <c r="BH61" s="25" t="s">
        <v>361</v>
      </c>
      <c r="BI61" s="33">
        <f>BI56/$C$51</f>
        <v>0.62222222222222223</v>
      </c>
      <c r="BJ61" s="25" t="s">
        <v>361</v>
      </c>
      <c r="BK61" s="33">
        <f>BK56/$C$51</f>
        <v>0.46666666666666667</v>
      </c>
      <c r="BL61" s="25" t="s">
        <v>361</v>
      </c>
      <c r="BM61" s="33">
        <f>BM56/$C$51</f>
        <v>0.46666666666666667</v>
      </c>
      <c r="BO61" s="9"/>
      <c r="BP61" s="9"/>
      <c r="BQ61" s="9"/>
      <c r="BR61" s="9"/>
      <c r="BS61" s="9"/>
      <c r="BT61" s="9"/>
      <c r="BU61" s="9"/>
      <c r="BV61" s="9"/>
      <c r="BW61" s="9"/>
      <c r="BX61" s="9"/>
      <c r="BY61" s="9"/>
      <c r="BZ61" s="9"/>
      <c r="CA61" s="9"/>
      <c r="CB61" s="9"/>
      <c r="CC61" s="9"/>
      <c r="CD61" s="9"/>
      <c r="CE61" s="9"/>
      <c r="CF61" s="9"/>
      <c r="CG61" s="9"/>
    </row>
    <row r="62" spans="1:87" x14ac:dyDescent="0.25">
      <c r="D62" s="7"/>
      <c r="E62" s="30"/>
      <c r="F62" s="7"/>
      <c r="G62" s="30"/>
      <c r="H62" s="7"/>
      <c r="I62" s="30"/>
      <c r="J62" s="7"/>
      <c r="K62" s="30"/>
      <c r="L62" s="7"/>
      <c r="M62" s="30"/>
      <c r="N62" s="7"/>
      <c r="O62" s="30"/>
      <c r="P62" s="7"/>
      <c r="Q62" s="30"/>
      <c r="R62" s="7"/>
      <c r="S62" s="30"/>
      <c r="T62" s="7"/>
      <c r="U62" s="30"/>
      <c r="V62" s="7"/>
      <c r="W62" s="30"/>
      <c r="X62" s="7"/>
      <c r="Y62" s="30"/>
      <c r="Z62" s="7"/>
      <c r="AA62" s="30"/>
      <c r="AB62" s="7"/>
      <c r="AC62" s="30"/>
      <c r="AH62" s="7"/>
      <c r="AI62" s="30"/>
      <c r="BO62" s="9"/>
      <c r="BP62" s="3"/>
      <c r="BQ62" s="9"/>
      <c r="BR62" s="3"/>
      <c r="BS62" s="9"/>
      <c r="BT62" s="3"/>
      <c r="BU62" s="9"/>
      <c r="BV62" s="3"/>
      <c r="BW62" s="9"/>
      <c r="BX62" s="3"/>
      <c r="BY62" s="9"/>
      <c r="BZ62" s="3"/>
      <c r="CA62" s="9"/>
      <c r="CB62" s="3"/>
      <c r="CC62" s="9"/>
      <c r="CD62" s="3"/>
      <c r="CE62" s="9"/>
      <c r="CF62" s="3"/>
      <c r="CG62" s="9"/>
    </row>
    <row r="63" spans="1:87" x14ac:dyDescent="0.25">
      <c r="BO63" s="9"/>
      <c r="BP63" s="3"/>
      <c r="BQ63" s="9"/>
      <c r="BR63" s="3"/>
      <c r="BS63" s="9"/>
      <c r="BT63" s="3"/>
      <c r="BU63" s="9"/>
      <c r="BV63" s="3"/>
      <c r="BW63" s="9"/>
      <c r="BX63" s="3"/>
      <c r="BY63" s="9"/>
      <c r="BZ63" s="3"/>
      <c r="CA63" s="9"/>
      <c r="CB63" s="3"/>
      <c r="CC63" s="9"/>
      <c r="CD63" s="3"/>
      <c r="CE63" s="9"/>
      <c r="CF63" s="3"/>
      <c r="CG63" s="9"/>
    </row>
    <row r="64" spans="1:87" x14ac:dyDescent="0.25">
      <c r="BO64" s="9"/>
      <c r="BP64" s="3"/>
      <c r="BQ64" s="9"/>
      <c r="BR64" s="3"/>
      <c r="BS64" s="9"/>
      <c r="BT64" s="3"/>
      <c r="BU64" s="9"/>
      <c r="BV64" s="3"/>
      <c r="BW64" s="9"/>
      <c r="BX64" s="3"/>
      <c r="BY64" s="9"/>
      <c r="BZ64" s="3"/>
      <c r="CA64" s="9"/>
      <c r="CB64" s="3"/>
      <c r="CC64" s="9"/>
      <c r="CD64" s="3"/>
      <c r="CE64" s="9"/>
      <c r="CF64" s="3"/>
      <c r="CG64" s="9"/>
    </row>
    <row r="65" spans="67:85" s="8" customFormat="1" x14ac:dyDescent="0.25">
      <c r="BO65" s="44"/>
      <c r="BP65" s="44"/>
      <c r="BQ65" s="44"/>
      <c r="BR65" s="44"/>
      <c r="BS65" s="44"/>
      <c r="BT65" s="44"/>
      <c r="BU65" s="44"/>
      <c r="BV65" s="44"/>
      <c r="BW65" s="44"/>
      <c r="BX65" s="44"/>
      <c r="BY65" s="44"/>
      <c r="BZ65" s="44"/>
      <c r="CA65" s="44"/>
      <c r="CB65" s="44"/>
      <c r="CC65" s="44"/>
      <c r="CD65" s="44"/>
      <c r="CE65" s="44"/>
      <c r="CF65" s="9"/>
      <c r="CG65" s="45"/>
    </row>
    <row r="66" spans="67:85" x14ac:dyDescent="0.25">
      <c r="BO66" s="3"/>
      <c r="BP66" s="3"/>
      <c r="BQ66" s="3"/>
      <c r="BR66" s="3"/>
      <c r="BS66" s="3"/>
      <c r="BT66" s="3"/>
      <c r="BU66" s="3"/>
      <c r="BV66" s="3"/>
      <c r="BW66" s="3"/>
      <c r="BX66" s="3"/>
      <c r="BY66" s="3"/>
      <c r="BZ66" s="3"/>
      <c r="CA66" s="3"/>
      <c r="CB66" s="3"/>
      <c r="CC66" s="3"/>
      <c r="CD66" s="3"/>
      <c r="CE66" s="3"/>
      <c r="CF66" s="3"/>
      <c r="CG66" s="3"/>
    </row>
    <row r="67" spans="67:85" x14ac:dyDescent="0.25">
      <c r="BO67" s="3"/>
      <c r="BP67" s="3"/>
      <c r="BQ67" s="3"/>
      <c r="BR67" s="3"/>
      <c r="BS67" s="3"/>
      <c r="BT67" s="3"/>
      <c r="BU67" s="3"/>
      <c r="BV67" s="3"/>
      <c r="BW67" s="3"/>
      <c r="BX67" s="3"/>
      <c r="BY67" s="3"/>
      <c r="BZ67" s="3"/>
    </row>
    <row r="68" spans="67:85" x14ac:dyDescent="0.25">
      <c r="BO68" s="3"/>
      <c r="BP68" s="3"/>
      <c r="BQ68" s="3"/>
      <c r="BR68" s="3"/>
      <c r="BS68" s="3"/>
      <c r="BT68" s="3"/>
      <c r="BU68" s="3"/>
      <c r="BV68" s="3"/>
      <c r="BW68" s="3"/>
      <c r="BX68" s="3"/>
      <c r="BY68" s="3"/>
      <c r="BZ68" s="3"/>
    </row>
  </sheetData>
  <sheetProtection formatCells="0" formatColumns="0" formatRows="0" insertColumns="0" insertRows="0" insertHyperlinks="0" deleteColumns="0" deleteRows="0" sort="0" autoFilter="0" pivotTables="0"/>
  <mergeCells count="60">
    <mergeCell ref="BN58:BO58"/>
    <mergeCell ref="BP58:BQ58"/>
    <mergeCell ref="BR58:BS58"/>
    <mergeCell ref="BT58:BU58"/>
    <mergeCell ref="BV58:BW58"/>
    <mergeCell ref="BX58:BY58"/>
    <mergeCell ref="BZ51:CA51"/>
    <mergeCell ref="CB51:CC51"/>
    <mergeCell ref="CD51:CE51"/>
    <mergeCell ref="CF51:CG51"/>
    <mergeCell ref="BX52:BY52"/>
    <mergeCell ref="BX51:BY51"/>
    <mergeCell ref="BZ58:CA58"/>
    <mergeCell ref="CB58:CC58"/>
    <mergeCell ref="CD58:CE58"/>
    <mergeCell ref="CF58:CG58"/>
    <mergeCell ref="BZ52:CA52"/>
    <mergeCell ref="CB52:CC52"/>
    <mergeCell ref="CD52:CE52"/>
    <mergeCell ref="CF52:CG52"/>
    <mergeCell ref="BN52:BO52"/>
    <mergeCell ref="BP52:BQ52"/>
    <mergeCell ref="BR52:BS52"/>
    <mergeCell ref="BT52:BU52"/>
    <mergeCell ref="BV52:BW52"/>
    <mergeCell ref="BN51:BO51"/>
    <mergeCell ref="BP51:BQ51"/>
    <mergeCell ref="BR51:BS51"/>
    <mergeCell ref="BT51:BU51"/>
    <mergeCell ref="BV51:BW51"/>
    <mergeCell ref="BL51:BM51"/>
    <mergeCell ref="AL51:AM51"/>
    <mergeCell ref="AR51:AS51"/>
    <mergeCell ref="AT51:AU51"/>
    <mergeCell ref="AV51:AW51"/>
    <mergeCell ref="AX51:AY51"/>
    <mergeCell ref="AZ51:BA51"/>
    <mergeCell ref="BB51:BC51"/>
    <mergeCell ref="BD51:BE51"/>
    <mergeCell ref="BF51:BG51"/>
    <mergeCell ref="BH51:BI51"/>
    <mergeCell ref="BJ51:BK51"/>
    <mergeCell ref="AJ51:AK51"/>
    <mergeCell ref="N51:O51"/>
    <mergeCell ref="P51:Q51"/>
    <mergeCell ref="R51:S51"/>
    <mergeCell ref="T51:U51"/>
    <mergeCell ref="V51:W51"/>
    <mergeCell ref="X51:Y51"/>
    <mergeCell ref="Z51:AA51"/>
    <mergeCell ref="AB51:AC51"/>
    <mergeCell ref="AD51:AE51"/>
    <mergeCell ref="AF51:AG51"/>
    <mergeCell ref="AH51:AI51"/>
    <mergeCell ref="L51:M51"/>
    <mergeCell ref="A51:B51"/>
    <mergeCell ref="D51:E51"/>
    <mergeCell ref="F51:G51"/>
    <mergeCell ref="H51:I51"/>
    <mergeCell ref="J51:K51"/>
  </mergeCells>
  <conditionalFormatting sqref="D52:E56">
    <cfRule type="colorScale" priority="173">
      <colorScale>
        <cfvo type="min"/>
        <cfvo type="percentile" val="50"/>
        <cfvo type="max"/>
        <color rgb="FFF8696B"/>
        <color rgb="FFFFEB84"/>
        <color rgb="FF63BE7B"/>
      </colorScale>
    </cfRule>
  </conditionalFormatting>
  <conditionalFormatting sqref="F52:G56">
    <cfRule type="colorScale" priority="172">
      <colorScale>
        <cfvo type="min"/>
        <cfvo type="percentile" val="50"/>
        <cfvo type="max"/>
        <color rgb="FFF8696B"/>
        <color rgb="FFFFEB84"/>
        <color rgb="FF63BE7B"/>
      </colorScale>
    </cfRule>
  </conditionalFormatting>
  <conditionalFormatting sqref="D52:I56">
    <cfRule type="colorScale" priority="198">
      <colorScale>
        <cfvo type="min"/>
        <cfvo type="percentile" val="50"/>
        <cfvo type="max"/>
        <color rgb="FFF8696B"/>
        <color rgb="FFFFEB84"/>
        <color rgb="FF63BE7B"/>
      </colorScale>
    </cfRule>
  </conditionalFormatting>
  <conditionalFormatting sqref="D52:BM56">
    <cfRule type="colorScale" priority="197">
      <colorScale>
        <cfvo type="min"/>
        <cfvo type="percentile" val="50"/>
        <cfvo type="max"/>
        <color rgb="FFF8696B"/>
        <color rgb="FFFFEB84"/>
        <color rgb="FF63BE7B"/>
      </colorScale>
    </cfRule>
  </conditionalFormatting>
  <conditionalFormatting sqref="CG53:CG57">
    <cfRule type="colorScale" priority="196">
      <colorScale>
        <cfvo type="min"/>
        <cfvo type="percentile" val="50"/>
        <cfvo type="max"/>
        <color rgb="FFF8696B"/>
        <color rgb="FFFFEB84"/>
        <color rgb="FF63BE7B"/>
      </colorScale>
    </cfRule>
  </conditionalFormatting>
  <conditionalFormatting sqref="CE53:CE57">
    <cfRule type="colorScale" priority="195">
      <colorScale>
        <cfvo type="min"/>
        <cfvo type="percentile" val="50"/>
        <cfvo type="max"/>
        <color rgb="FFF8696B"/>
        <color rgb="FFFFEB84"/>
        <color rgb="FF63BE7B"/>
      </colorScale>
    </cfRule>
  </conditionalFormatting>
  <conditionalFormatting sqref="CC53:CC57">
    <cfRule type="colorScale" priority="194">
      <colorScale>
        <cfvo type="min"/>
        <cfvo type="percentile" val="50"/>
        <cfvo type="max"/>
        <color rgb="FFF8696B"/>
        <color rgb="FFFFEB84"/>
        <color rgb="FF63BE7B"/>
      </colorScale>
    </cfRule>
  </conditionalFormatting>
  <conditionalFormatting sqref="CA53:CA57">
    <cfRule type="colorScale" priority="193">
      <colorScale>
        <cfvo type="min"/>
        <cfvo type="percentile" val="50"/>
        <cfvo type="max"/>
        <color rgb="FFF8696B"/>
        <color rgb="FFFFEB84"/>
        <color rgb="FF63BE7B"/>
      </colorScale>
    </cfRule>
  </conditionalFormatting>
  <conditionalFormatting sqref="BY53:BY57">
    <cfRule type="colorScale" priority="192">
      <colorScale>
        <cfvo type="min"/>
        <cfvo type="percentile" val="50"/>
        <cfvo type="max"/>
        <color rgb="FFF8696B"/>
        <color rgb="FFFFEB84"/>
        <color rgb="FF63BE7B"/>
      </colorScale>
    </cfRule>
  </conditionalFormatting>
  <conditionalFormatting sqref="BW53:BW57">
    <cfRule type="colorScale" priority="191">
      <colorScale>
        <cfvo type="min"/>
        <cfvo type="percentile" val="50"/>
        <cfvo type="max"/>
        <color rgb="FFF8696B"/>
        <color rgb="FFFFEB84"/>
        <color rgb="FF63BE7B"/>
      </colorScale>
    </cfRule>
  </conditionalFormatting>
  <conditionalFormatting sqref="BU53:BU57">
    <cfRule type="colorScale" priority="190">
      <colorScale>
        <cfvo type="min"/>
        <cfvo type="percentile" val="50"/>
        <cfvo type="max"/>
        <color rgb="FFF8696B"/>
        <color rgb="FFFFEB84"/>
        <color rgb="FF63BE7B"/>
      </colorScale>
    </cfRule>
  </conditionalFormatting>
  <conditionalFormatting sqref="BS53:BS57">
    <cfRule type="colorScale" priority="189">
      <colorScale>
        <cfvo type="min"/>
        <cfvo type="percentile" val="50"/>
        <cfvo type="max"/>
        <color rgb="FFF8696B"/>
        <color rgb="FFFFEB84"/>
        <color rgb="FF63BE7B"/>
      </colorScale>
    </cfRule>
  </conditionalFormatting>
  <conditionalFormatting sqref="BQ53:BQ57">
    <cfRule type="colorScale" priority="188">
      <colorScale>
        <cfvo type="min"/>
        <cfvo type="percentile" val="50"/>
        <cfvo type="max"/>
        <color rgb="FFF8696B"/>
        <color rgb="FFFFEB84"/>
        <color rgb="FF63BE7B"/>
      </colorScale>
    </cfRule>
  </conditionalFormatting>
  <conditionalFormatting sqref="BO53:BO57">
    <cfRule type="colorScale" priority="187">
      <colorScale>
        <cfvo type="min"/>
        <cfvo type="percentile" val="50"/>
        <cfvo type="max"/>
        <color rgb="FFF8696B"/>
        <color rgb="FFFFEB84"/>
        <color rgb="FF63BE7B"/>
      </colorScale>
    </cfRule>
  </conditionalFormatting>
  <conditionalFormatting sqref="D57:D61">
    <cfRule type="colorScale" priority="186">
      <colorScale>
        <cfvo type="min"/>
        <cfvo type="percentile" val="50"/>
        <cfvo type="max"/>
        <color rgb="FFF8696B"/>
        <color rgb="FFFFEB84"/>
        <color rgb="FF63BE7B"/>
      </colorScale>
    </cfRule>
  </conditionalFormatting>
  <conditionalFormatting sqref="D57:D61">
    <cfRule type="colorScale" priority="185">
      <colorScale>
        <cfvo type="min"/>
        <cfvo type="percentile" val="50"/>
        <cfvo type="max"/>
        <color rgb="FFF8696B"/>
        <color rgb="FFFFEB84"/>
        <color rgb="FF63BE7B"/>
      </colorScale>
    </cfRule>
  </conditionalFormatting>
  <conditionalFormatting sqref="D57:D61">
    <cfRule type="colorScale" priority="184">
      <colorScale>
        <cfvo type="min"/>
        <cfvo type="percentile" val="50"/>
        <cfvo type="max"/>
        <color rgb="FFF8696B"/>
        <color rgb="FFFFEB84"/>
        <color rgb="FF63BE7B"/>
      </colorScale>
    </cfRule>
  </conditionalFormatting>
  <conditionalFormatting sqref="AF57:AF61">
    <cfRule type="colorScale" priority="124">
      <colorScale>
        <cfvo type="min"/>
        <cfvo type="percentile" val="50"/>
        <cfvo type="max"/>
        <color rgb="FFF8696B"/>
        <color rgb="FFFFEB84"/>
        <color rgb="FF63BE7B"/>
      </colorScale>
    </cfRule>
  </conditionalFormatting>
  <conditionalFormatting sqref="AF57:AF61">
    <cfRule type="colorScale" priority="123">
      <colorScale>
        <cfvo type="min"/>
        <cfvo type="percentile" val="50"/>
        <cfvo type="max"/>
        <color rgb="FFF8696B"/>
        <color rgb="FFFFEB84"/>
        <color rgb="FF63BE7B"/>
      </colorScale>
    </cfRule>
  </conditionalFormatting>
  <conditionalFormatting sqref="F57:F61">
    <cfRule type="colorScale" priority="183">
      <colorScale>
        <cfvo type="min"/>
        <cfvo type="percentile" val="50"/>
        <cfvo type="max"/>
        <color rgb="FFF8696B"/>
        <color rgb="FFFFEB84"/>
        <color rgb="FF63BE7B"/>
      </colorScale>
    </cfRule>
  </conditionalFormatting>
  <conditionalFormatting sqref="F57:F61">
    <cfRule type="colorScale" priority="182">
      <colorScale>
        <cfvo type="min"/>
        <cfvo type="percentile" val="50"/>
        <cfvo type="max"/>
        <color rgb="FFF8696B"/>
        <color rgb="FFFFEB84"/>
        <color rgb="FF63BE7B"/>
      </colorScale>
    </cfRule>
  </conditionalFormatting>
  <conditionalFormatting sqref="F57:F61">
    <cfRule type="colorScale" priority="181">
      <colorScale>
        <cfvo type="min"/>
        <cfvo type="percentile" val="50"/>
        <cfvo type="max"/>
        <color rgb="FFF8696B"/>
        <color rgb="FFFFEB84"/>
        <color rgb="FF63BE7B"/>
      </colorScale>
    </cfRule>
  </conditionalFormatting>
  <conditionalFormatting sqref="H57:H61">
    <cfRule type="colorScale" priority="180">
      <colorScale>
        <cfvo type="min"/>
        <cfvo type="percentile" val="50"/>
        <cfvo type="max"/>
        <color rgb="FFF8696B"/>
        <color rgb="FFFFEB84"/>
        <color rgb="FF63BE7B"/>
      </colorScale>
    </cfRule>
  </conditionalFormatting>
  <conditionalFormatting sqref="H57:H61">
    <cfRule type="colorScale" priority="179">
      <colorScale>
        <cfvo type="min"/>
        <cfvo type="percentile" val="50"/>
        <cfvo type="max"/>
        <color rgb="FFF8696B"/>
        <color rgb="FFFFEB84"/>
        <color rgb="FF63BE7B"/>
      </colorScale>
    </cfRule>
  </conditionalFormatting>
  <conditionalFormatting sqref="H57:H61">
    <cfRule type="colorScale" priority="178">
      <colorScale>
        <cfvo type="min"/>
        <cfvo type="percentile" val="50"/>
        <cfvo type="max"/>
        <color rgb="FFF8696B"/>
        <color rgb="FFFFEB84"/>
        <color rgb="FF63BE7B"/>
      </colorScale>
    </cfRule>
  </conditionalFormatting>
  <conditionalFormatting sqref="J57:J61">
    <cfRule type="colorScale" priority="177">
      <colorScale>
        <cfvo type="min"/>
        <cfvo type="percentile" val="50"/>
        <cfvo type="max"/>
        <color rgb="FFF8696B"/>
        <color rgb="FFFFEB84"/>
        <color rgb="FF63BE7B"/>
      </colorScale>
    </cfRule>
  </conditionalFormatting>
  <conditionalFormatting sqref="J57:J61">
    <cfRule type="colorScale" priority="176">
      <colorScale>
        <cfvo type="min"/>
        <cfvo type="percentile" val="50"/>
        <cfvo type="max"/>
        <color rgb="FFF8696B"/>
        <color rgb="FFFFEB84"/>
        <color rgb="FF63BE7B"/>
      </colorScale>
    </cfRule>
  </conditionalFormatting>
  <conditionalFormatting sqref="J57:J61">
    <cfRule type="colorScale" priority="175">
      <colorScale>
        <cfvo type="min"/>
        <cfvo type="percentile" val="50"/>
        <cfvo type="max"/>
        <color rgb="FFF8696B"/>
        <color rgb="FFFFEB84"/>
        <color rgb="FF63BE7B"/>
      </colorScale>
    </cfRule>
  </conditionalFormatting>
  <conditionalFormatting sqref="E57:E61">
    <cfRule type="colorScale" priority="174">
      <colorScale>
        <cfvo type="min"/>
        <cfvo type="percentile" val="50"/>
        <cfvo type="max"/>
        <color rgb="FFF8696B"/>
        <color rgb="FFFFEB84"/>
        <color rgb="FF63BE7B"/>
      </colorScale>
    </cfRule>
  </conditionalFormatting>
  <conditionalFormatting sqref="G57:G61">
    <cfRule type="colorScale" priority="171">
      <colorScale>
        <cfvo type="min"/>
        <cfvo type="percentile" val="50"/>
        <cfvo type="max"/>
        <color rgb="FFF8696B"/>
        <color rgb="FFFFEB84"/>
        <color rgb="FF63BE7B"/>
      </colorScale>
    </cfRule>
  </conditionalFormatting>
  <conditionalFormatting sqref="H52:I61">
    <cfRule type="colorScale" priority="170">
      <colorScale>
        <cfvo type="min"/>
        <cfvo type="percentile" val="50"/>
        <cfvo type="max"/>
        <color rgb="FFF8696B"/>
        <color rgb="FFFFEB84"/>
        <color rgb="FF63BE7B"/>
      </colorScale>
    </cfRule>
  </conditionalFormatting>
  <conditionalFormatting sqref="H52:I56">
    <cfRule type="colorScale" priority="169">
      <colorScale>
        <cfvo type="min"/>
        <cfvo type="percentile" val="50"/>
        <cfvo type="max"/>
        <color rgb="FFF8696B"/>
        <color rgb="FFFFEB84"/>
        <color rgb="FF63BE7B"/>
      </colorScale>
    </cfRule>
  </conditionalFormatting>
  <conditionalFormatting sqref="H57:I61">
    <cfRule type="colorScale" priority="168">
      <colorScale>
        <cfvo type="min"/>
        <cfvo type="percentile" val="50"/>
        <cfvo type="max"/>
        <color rgb="FFF8696B"/>
        <color rgb="FFFFEB84"/>
        <color rgb="FF63BE7B"/>
      </colorScale>
    </cfRule>
  </conditionalFormatting>
  <conditionalFormatting sqref="J52:K56">
    <cfRule type="colorScale" priority="167">
      <colorScale>
        <cfvo type="min"/>
        <cfvo type="percentile" val="50"/>
        <cfvo type="max"/>
        <color rgb="FFF8696B"/>
        <color rgb="FFFFEB84"/>
        <color rgb="FF63BE7B"/>
      </colorScale>
    </cfRule>
  </conditionalFormatting>
  <conditionalFormatting sqref="J57:K61">
    <cfRule type="colorScale" priority="166">
      <colorScale>
        <cfvo type="min"/>
        <cfvo type="percentile" val="50"/>
        <cfvo type="max"/>
        <color rgb="FFF8696B"/>
        <color rgb="FFFFEB84"/>
        <color rgb="FF63BE7B"/>
      </colorScale>
    </cfRule>
  </conditionalFormatting>
  <conditionalFormatting sqref="L57:L61">
    <cfRule type="colorScale" priority="165">
      <colorScale>
        <cfvo type="min"/>
        <cfvo type="percentile" val="50"/>
        <cfvo type="max"/>
        <color rgb="FFF8696B"/>
        <color rgb="FFFFEB84"/>
        <color rgb="FF63BE7B"/>
      </colorScale>
    </cfRule>
  </conditionalFormatting>
  <conditionalFormatting sqref="L57:L61">
    <cfRule type="colorScale" priority="164">
      <colorScale>
        <cfvo type="min"/>
        <cfvo type="percentile" val="50"/>
        <cfvo type="max"/>
        <color rgb="FFF8696B"/>
        <color rgb="FFFFEB84"/>
        <color rgb="FF63BE7B"/>
      </colorScale>
    </cfRule>
  </conditionalFormatting>
  <conditionalFormatting sqref="L57:L61">
    <cfRule type="colorScale" priority="163">
      <colorScale>
        <cfvo type="min"/>
        <cfvo type="percentile" val="50"/>
        <cfvo type="max"/>
        <color rgb="FFF8696B"/>
        <color rgb="FFFFEB84"/>
        <color rgb="FF63BE7B"/>
      </colorScale>
    </cfRule>
  </conditionalFormatting>
  <conditionalFormatting sqref="L57:M61">
    <cfRule type="colorScale" priority="162">
      <colorScale>
        <cfvo type="min"/>
        <cfvo type="percentile" val="50"/>
        <cfvo type="max"/>
        <color rgb="FFF8696B"/>
        <color rgb="FFFFEB84"/>
        <color rgb="FF63BE7B"/>
      </colorScale>
    </cfRule>
  </conditionalFormatting>
  <conditionalFormatting sqref="N57:N61">
    <cfRule type="colorScale" priority="161">
      <colorScale>
        <cfvo type="min"/>
        <cfvo type="percentile" val="50"/>
        <cfvo type="max"/>
        <color rgb="FFF8696B"/>
        <color rgb="FFFFEB84"/>
        <color rgb="FF63BE7B"/>
      </colorScale>
    </cfRule>
  </conditionalFormatting>
  <conditionalFormatting sqref="N57:N61">
    <cfRule type="colorScale" priority="160">
      <colorScale>
        <cfvo type="min"/>
        <cfvo type="percentile" val="50"/>
        <cfvo type="max"/>
        <color rgb="FFF8696B"/>
        <color rgb="FFFFEB84"/>
        <color rgb="FF63BE7B"/>
      </colorScale>
    </cfRule>
  </conditionalFormatting>
  <conditionalFormatting sqref="N57:N61">
    <cfRule type="colorScale" priority="159">
      <colorScale>
        <cfvo type="min"/>
        <cfvo type="percentile" val="50"/>
        <cfvo type="max"/>
        <color rgb="FFF8696B"/>
        <color rgb="FFFFEB84"/>
        <color rgb="FF63BE7B"/>
      </colorScale>
    </cfRule>
  </conditionalFormatting>
  <conditionalFormatting sqref="N57:O61">
    <cfRule type="colorScale" priority="158">
      <colorScale>
        <cfvo type="min"/>
        <cfvo type="percentile" val="50"/>
        <cfvo type="max"/>
        <color rgb="FFF8696B"/>
        <color rgb="FFFFEB84"/>
        <color rgb="FF63BE7B"/>
      </colorScale>
    </cfRule>
  </conditionalFormatting>
  <conditionalFormatting sqref="P57:P61">
    <cfRule type="colorScale" priority="157">
      <colorScale>
        <cfvo type="min"/>
        <cfvo type="percentile" val="50"/>
        <cfvo type="max"/>
        <color rgb="FFF8696B"/>
        <color rgb="FFFFEB84"/>
        <color rgb="FF63BE7B"/>
      </colorScale>
    </cfRule>
  </conditionalFormatting>
  <conditionalFormatting sqref="P57:P61">
    <cfRule type="colorScale" priority="156">
      <colorScale>
        <cfvo type="min"/>
        <cfvo type="percentile" val="50"/>
        <cfvo type="max"/>
        <color rgb="FFF8696B"/>
        <color rgb="FFFFEB84"/>
        <color rgb="FF63BE7B"/>
      </colorScale>
    </cfRule>
  </conditionalFormatting>
  <conditionalFormatting sqref="P57:P61">
    <cfRule type="colorScale" priority="155">
      <colorScale>
        <cfvo type="min"/>
        <cfvo type="percentile" val="50"/>
        <cfvo type="max"/>
        <color rgb="FFF8696B"/>
        <color rgb="FFFFEB84"/>
        <color rgb="FF63BE7B"/>
      </colorScale>
    </cfRule>
  </conditionalFormatting>
  <conditionalFormatting sqref="P57:Q61">
    <cfRule type="colorScale" priority="154">
      <colorScale>
        <cfvo type="min"/>
        <cfvo type="percentile" val="50"/>
        <cfvo type="max"/>
        <color rgb="FFF8696B"/>
        <color rgb="FFFFEB84"/>
        <color rgb="FF63BE7B"/>
      </colorScale>
    </cfRule>
  </conditionalFormatting>
  <conditionalFormatting sqref="R57:R61">
    <cfRule type="colorScale" priority="153">
      <colorScale>
        <cfvo type="min"/>
        <cfvo type="percentile" val="50"/>
        <cfvo type="max"/>
        <color rgb="FFF8696B"/>
        <color rgb="FFFFEB84"/>
        <color rgb="FF63BE7B"/>
      </colorScale>
    </cfRule>
  </conditionalFormatting>
  <conditionalFormatting sqref="R57:R61">
    <cfRule type="colorScale" priority="152">
      <colorScale>
        <cfvo type="min"/>
        <cfvo type="percentile" val="50"/>
        <cfvo type="max"/>
        <color rgb="FFF8696B"/>
        <color rgb="FFFFEB84"/>
        <color rgb="FF63BE7B"/>
      </colorScale>
    </cfRule>
  </conditionalFormatting>
  <conditionalFormatting sqref="R57:R61">
    <cfRule type="colorScale" priority="151">
      <colorScale>
        <cfvo type="min"/>
        <cfvo type="percentile" val="50"/>
        <cfvo type="max"/>
        <color rgb="FFF8696B"/>
        <color rgb="FFFFEB84"/>
        <color rgb="FF63BE7B"/>
      </colorScale>
    </cfRule>
  </conditionalFormatting>
  <conditionalFormatting sqref="R57:S61">
    <cfRule type="colorScale" priority="150">
      <colorScale>
        <cfvo type="min"/>
        <cfvo type="percentile" val="50"/>
        <cfvo type="max"/>
        <color rgb="FFF8696B"/>
        <color rgb="FFFFEB84"/>
        <color rgb="FF63BE7B"/>
      </colorScale>
    </cfRule>
  </conditionalFormatting>
  <conditionalFormatting sqref="T57:T61">
    <cfRule type="colorScale" priority="149">
      <colorScale>
        <cfvo type="min"/>
        <cfvo type="percentile" val="50"/>
        <cfvo type="max"/>
        <color rgb="FFF8696B"/>
        <color rgb="FFFFEB84"/>
        <color rgb="FF63BE7B"/>
      </colorScale>
    </cfRule>
  </conditionalFormatting>
  <conditionalFormatting sqref="T57:T61">
    <cfRule type="colorScale" priority="148">
      <colorScale>
        <cfvo type="min"/>
        <cfvo type="percentile" val="50"/>
        <cfvo type="max"/>
        <color rgb="FFF8696B"/>
        <color rgb="FFFFEB84"/>
        <color rgb="FF63BE7B"/>
      </colorScale>
    </cfRule>
  </conditionalFormatting>
  <conditionalFormatting sqref="T57:T61">
    <cfRule type="colorScale" priority="147">
      <colorScale>
        <cfvo type="min"/>
        <cfvo type="percentile" val="50"/>
        <cfvo type="max"/>
        <color rgb="FFF8696B"/>
        <color rgb="FFFFEB84"/>
        <color rgb="FF63BE7B"/>
      </colorScale>
    </cfRule>
  </conditionalFormatting>
  <conditionalFormatting sqref="T57:U61">
    <cfRule type="colorScale" priority="146">
      <colorScale>
        <cfvo type="min"/>
        <cfvo type="percentile" val="50"/>
        <cfvo type="max"/>
        <color rgb="FFF8696B"/>
        <color rgb="FFFFEB84"/>
        <color rgb="FF63BE7B"/>
      </colorScale>
    </cfRule>
  </conditionalFormatting>
  <conditionalFormatting sqref="V57:V61">
    <cfRule type="colorScale" priority="145">
      <colorScale>
        <cfvo type="min"/>
        <cfvo type="percentile" val="50"/>
        <cfvo type="max"/>
        <color rgb="FFF8696B"/>
        <color rgb="FFFFEB84"/>
        <color rgb="FF63BE7B"/>
      </colorScale>
    </cfRule>
  </conditionalFormatting>
  <conditionalFormatting sqref="V57:V61">
    <cfRule type="colorScale" priority="144">
      <colorScale>
        <cfvo type="min"/>
        <cfvo type="percentile" val="50"/>
        <cfvo type="max"/>
        <color rgb="FFF8696B"/>
        <color rgb="FFFFEB84"/>
        <color rgb="FF63BE7B"/>
      </colorScale>
    </cfRule>
  </conditionalFormatting>
  <conditionalFormatting sqref="V57:V61">
    <cfRule type="colorScale" priority="143">
      <colorScale>
        <cfvo type="min"/>
        <cfvo type="percentile" val="50"/>
        <cfvo type="max"/>
        <color rgb="FFF8696B"/>
        <color rgb="FFFFEB84"/>
        <color rgb="FF63BE7B"/>
      </colorScale>
    </cfRule>
  </conditionalFormatting>
  <conditionalFormatting sqref="V57:W61">
    <cfRule type="colorScale" priority="142">
      <colorScale>
        <cfvo type="min"/>
        <cfvo type="percentile" val="50"/>
        <cfvo type="max"/>
        <color rgb="FFF8696B"/>
        <color rgb="FFFFEB84"/>
        <color rgb="FF63BE7B"/>
      </colorScale>
    </cfRule>
  </conditionalFormatting>
  <conditionalFormatting sqref="X57:X61">
    <cfRule type="colorScale" priority="141">
      <colorScale>
        <cfvo type="min"/>
        <cfvo type="percentile" val="50"/>
        <cfvo type="max"/>
        <color rgb="FFF8696B"/>
        <color rgb="FFFFEB84"/>
        <color rgb="FF63BE7B"/>
      </colorScale>
    </cfRule>
  </conditionalFormatting>
  <conditionalFormatting sqref="X57:X61">
    <cfRule type="colorScale" priority="140">
      <colorScale>
        <cfvo type="min"/>
        <cfvo type="percentile" val="50"/>
        <cfvo type="max"/>
        <color rgb="FFF8696B"/>
        <color rgb="FFFFEB84"/>
        <color rgb="FF63BE7B"/>
      </colorScale>
    </cfRule>
  </conditionalFormatting>
  <conditionalFormatting sqref="X57:X61">
    <cfRule type="colorScale" priority="139">
      <colorScale>
        <cfvo type="min"/>
        <cfvo type="percentile" val="50"/>
        <cfvo type="max"/>
        <color rgb="FFF8696B"/>
        <color rgb="FFFFEB84"/>
        <color rgb="FF63BE7B"/>
      </colorScale>
    </cfRule>
  </conditionalFormatting>
  <conditionalFormatting sqref="X57:Y61">
    <cfRule type="colorScale" priority="138">
      <colorScale>
        <cfvo type="min"/>
        <cfvo type="percentile" val="50"/>
        <cfvo type="max"/>
        <color rgb="FFF8696B"/>
        <color rgb="FFFFEB84"/>
        <color rgb="FF63BE7B"/>
      </colorScale>
    </cfRule>
  </conditionalFormatting>
  <conditionalFormatting sqref="Z57:Z61">
    <cfRule type="colorScale" priority="137">
      <colorScale>
        <cfvo type="min"/>
        <cfvo type="percentile" val="50"/>
        <cfvo type="max"/>
        <color rgb="FFF8696B"/>
        <color rgb="FFFFEB84"/>
        <color rgb="FF63BE7B"/>
      </colorScale>
    </cfRule>
  </conditionalFormatting>
  <conditionalFormatting sqref="Z57:Z61">
    <cfRule type="colorScale" priority="136">
      <colorScale>
        <cfvo type="min"/>
        <cfvo type="percentile" val="50"/>
        <cfvo type="max"/>
        <color rgb="FFF8696B"/>
        <color rgb="FFFFEB84"/>
        <color rgb="FF63BE7B"/>
      </colorScale>
    </cfRule>
  </conditionalFormatting>
  <conditionalFormatting sqref="Z57:Z61">
    <cfRule type="colorScale" priority="135">
      <colorScale>
        <cfvo type="min"/>
        <cfvo type="percentile" val="50"/>
        <cfvo type="max"/>
        <color rgb="FFF8696B"/>
        <color rgb="FFFFEB84"/>
        <color rgb="FF63BE7B"/>
      </colorScale>
    </cfRule>
  </conditionalFormatting>
  <conditionalFormatting sqref="Z57:AA61">
    <cfRule type="colorScale" priority="134">
      <colorScale>
        <cfvo type="min"/>
        <cfvo type="percentile" val="50"/>
        <cfvo type="max"/>
        <color rgb="FFF8696B"/>
        <color rgb="FFFFEB84"/>
        <color rgb="FF63BE7B"/>
      </colorScale>
    </cfRule>
  </conditionalFormatting>
  <conditionalFormatting sqref="AB57:AB61">
    <cfRule type="colorScale" priority="133">
      <colorScale>
        <cfvo type="min"/>
        <cfvo type="percentile" val="50"/>
        <cfvo type="max"/>
        <color rgb="FFF8696B"/>
        <color rgb="FFFFEB84"/>
        <color rgb="FF63BE7B"/>
      </colorScale>
    </cfRule>
  </conditionalFormatting>
  <conditionalFormatting sqref="AB57:AB61">
    <cfRule type="colorScale" priority="132">
      <colorScale>
        <cfvo type="min"/>
        <cfvo type="percentile" val="50"/>
        <cfvo type="max"/>
        <color rgb="FFF8696B"/>
        <color rgb="FFFFEB84"/>
        <color rgb="FF63BE7B"/>
      </colorScale>
    </cfRule>
  </conditionalFormatting>
  <conditionalFormatting sqref="AB57:AB61">
    <cfRule type="colorScale" priority="131">
      <colorScale>
        <cfvo type="min"/>
        <cfvo type="percentile" val="50"/>
        <cfvo type="max"/>
        <color rgb="FFF8696B"/>
        <color rgb="FFFFEB84"/>
        <color rgb="FF63BE7B"/>
      </colorScale>
    </cfRule>
  </conditionalFormatting>
  <conditionalFormatting sqref="AB57:AC61">
    <cfRule type="colorScale" priority="130">
      <colorScale>
        <cfvo type="min"/>
        <cfvo type="percentile" val="50"/>
        <cfvo type="max"/>
        <color rgb="FFF8696B"/>
        <color rgb="FFFFEB84"/>
        <color rgb="FF63BE7B"/>
      </colorScale>
    </cfRule>
  </conditionalFormatting>
  <conditionalFormatting sqref="AD57:AD61">
    <cfRule type="colorScale" priority="129">
      <colorScale>
        <cfvo type="min"/>
        <cfvo type="percentile" val="50"/>
        <cfvo type="max"/>
        <color rgb="FFF8696B"/>
        <color rgb="FFFFEB84"/>
        <color rgb="FF63BE7B"/>
      </colorScale>
    </cfRule>
  </conditionalFormatting>
  <conditionalFormatting sqref="AD57:AD61">
    <cfRule type="colorScale" priority="128">
      <colorScale>
        <cfvo type="min"/>
        <cfvo type="percentile" val="50"/>
        <cfvo type="max"/>
        <color rgb="FFF8696B"/>
        <color rgb="FFFFEB84"/>
        <color rgb="FF63BE7B"/>
      </colorScale>
    </cfRule>
  </conditionalFormatting>
  <conditionalFormatting sqref="AD57:AD61">
    <cfRule type="colorScale" priority="127">
      <colorScale>
        <cfvo type="min"/>
        <cfvo type="percentile" val="50"/>
        <cfvo type="max"/>
        <color rgb="FFF8696B"/>
        <color rgb="FFFFEB84"/>
        <color rgb="FF63BE7B"/>
      </colorScale>
    </cfRule>
  </conditionalFormatting>
  <conditionalFormatting sqref="AD57:AE61">
    <cfRule type="colorScale" priority="126">
      <colorScale>
        <cfvo type="min"/>
        <cfvo type="percentile" val="50"/>
        <cfvo type="max"/>
        <color rgb="FFF8696B"/>
        <color rgb="FFFFEB84"/>
        <color rgb="FF63BE7B"/>
      </colorScale>
    </cfRule>
  </conditionalFormatting>
  <conditionalFormatting sqref="AF57:AF61">
    <cfRule type="colorScale" priority="125">
      <colorScale>
        <cfvo type="min"/>
        <cfvo type="percentile" val="50"/>
        <cfvo type="max"/>
        <color rgb="FFF8696B"/>
        <color rgb="FFFFEB84"/>
        <color rgb="FF63BE7B"/>
      </colorScale>
    </cfRule>
  </conditionalFormatting>
  <conditionalFormatting sqref="AF57:AG61">
    <cfRule type="colorScale" priority="122">
      <colorScale>
        <cfvo type="min"/>
        <cfvo type="percentile" val="50"/>
        <cfvo type="max"/>
        <color rgb="FFF8696B"/>
        <color rgb="FFFFEB84"/>
        <color rgb="FF63BE7B"/>
      </colorScale>
    </cfRule>
  </conditionalFormatting>
  <conditionalFormatting sqref="AH57:AH61">
    <cfRule type="colorScale" priority="121">
      <colorScale>
        <cfvo type="min"/>
        <cfvo type="percentile" val="50"/>
        <cfvo type="max"/>
        <color rgb="FFF8696B"/>
        <color rgb="FFFFEB84"/>
        <color rgb="FF63BE7B"/>
      </colorScale>
    </cfRule>
  </conditionalFormatting>
  <conditionalFormatting sqref="AH57:AH61">
    <cfRule type="colorScale" priority="120">
      <colorScale>
        <cfvo type="min"/>
        <cfvo type="percentile" val="50"/>
        <cfvo type="max"/>
        <color rgb="FFF8696B"/>
        <color rgb="FFFFEB84"/>
        <color rgb="FF63BE7B"/>
      </colorScale>
    </cfRule>
  </conditionalFormatting>
  <conditionalFormatting sqref="AH57:AH61">
    <cfRule type="colorScale" priority="119">
      <colorScale>
        <cfvo type="min"/>
        <cfvo type="percentile" val="50"/>
        <cfvo type="max"/>
        <color rgb="FFF8696B"/>
        <color rgb="FFFFEB84"/>
        <color rgb="FF63BE7B"/>
      </colorScale>
    </cfRule>
  </conditionalFormatting>
  <conditionalFormatting sqref="AH57:AI61">
    <cfRule type="colorScale" priority="118">
      <colorScale>
        <cfvo type="min"/>
        <cfvo type="percentile" val="50"/>
        <cfvo type="max"/>
        <color rgb="FFF8696B"/>
        <color rgb="FFFFEB84"/>
        <color rgb="FF63BE7B"/>
      </colorScale>
    </cfRule>
  </conditionalFormatting>
  <conditionalFormatting sqref="AJ57:AJ61">
    <cfRule type="colorScale" priority="117">
      <colorScale>
        <cfvo type="min"/>
        <cfvo type="percentile" val="50"/>
        <cfvo type="max"/>
        <color rgb="FFF8696B"/>
        <color rgb="FFFFEB84"/>
        <color rgb="FF63BE7B"/>
      </colorScale>
    </cfRule>
  </conditionalFormatting>
  <conditionalFormatting sqref="AJ57:AJ61">
    <cfRule type="colorScale" priority="116">
      <colorScale>
        <cfvo type="min"/>
        <cfvo type="percentile" val="50"/>
        <cfvo type="max"/>
        <color rgb="FFF8696B"/>
        <color rgb="FFFFEB84"/>
        <color rgb="FF63BE7B"/>
      </colorScale>
    </cfRule>
  </conditionalFormatting>
  <conditionalFormatting sqref="AJ57:AJ61">
    <cfRule type="colorScale" priority="115">
      <colorScale>
        <cfvo type="min"/>
        <cfvo type="percentile" val="50"/>
        <cfvo type="max"/>
        <color rgb="FFF8696B"/>
        <color rgb="FFFFEB84"/>
        <color rgb="FF63BE7B"/>
      </colorScale>
    </cfRule>
  </conditionalFormatting>
  <conditionalFormatting sqref="AJ57:AK61">
    <cfRule type="colorScale" priority="114">
      <colorScale>
        <cfvo type="min"/>
        <cfvo type="percentile" val="50"/>
        <cfvo type="max"/>
        <color rgb="FFF8696B"/>
        <color rgb="FFFFEB84"/>
        <color rgb="FF63BE7B"/>
      </colorScale>
    </cfRule>
  </conditionalFormatting>
  <conditionalFormatting sqref="AL57:AL61">
    <cfRule type="colorScale" priority="113">
      <colorScale>
        <cfvo type="min"/>
        <cfvo type="percentile" val="50"/>
        <cfvo type="max"/>
        <color rgb="FFF8696B"/>
        <color rgb="FFFFEB84"/>
        <color rgb="FF63BE7B"/>
      </colorScale>
    </cfRule>
  </conditionalFormatting>
  <conditionalFormatting sqref="AL57:AL61">
    <cfRule type="colorScale" priority="112">
      <colorScale>
        <cfvo type="min"/>
        <cfvo type="percentile" val="50"/>
        <cfvo type="max"/>
        <color rgb="FFF8696B"/>
        <color rgb="FFFFEB84"/>
        <color rgb="FF63BE7B"/>
      </colorScale>
    </cfRule>
  </conditionalFormatting>
  <conditionalFormatting sqref="AL57:AL61">
    <cfRule type="colorScale" priority="111">
      <colorScale>
        <cfvo type="min"/>
        <cfvo type="percentile" val="50"/>
        <cfvo type="max"/>
        <color rgb="FFF8696B"/>
        <color rgb="FFFFEB84"/>
        <color rgb="FF63BE7B"/>
      </colorScale>
    </cfRule>
  </conditionalFormatting>
  <conditionalFormatting sqref="AL57:AM61">
    <cfRule type="colorScale" priority="110">
      <colorScale>
        <cfvo type="min"/>
        <cfvo type="percentile" val="50"/>
        <cfvo type="max"/>
        <color rgb="FFF8696B"/>
        <color rgb="FFFFEB84"/>
        <color rgb="FF63BE7B"/>
      </colorScale>
    </cfRule>
  </conditionalFormatting>
  <conditionalFormatting sqref="AN57:AN61">
    <cfRule type="colorScale" priority="109">
      <colorScale>
        <cfvo type="min"/>
        <cfvo type="percentile" val="50"/>
        <cfvo type="max"/>
        <color rgb="FFF8696B"/>
        <color rgb="FFFFEB84"/>
        <color rgb="FF63BE7B"/>
      </colorScale>
    </cfRule>
  </conditionalFormatting>
  <conditionalFormatting sqref="AN57:AN61">
    <cfRule type="colorScale" priority="108">
      <colorScale>
        <cfvo type="min"/>
        <cfvo type="percentile" val="50"/>
        <cfvo type="max"/>
        <color rgb="FFF8696B"/>
        <color rgb="FFFFEB84"/>
        <color rgb="FF63BE7B"/>
      </colorScale>
    </cfRule>
  </conditionalFormatting>
  <conditionalFormatting sqref="AN57:AN61">
    <cfRule type="colorScale" priority="107">
      <colorScale>
        <cfvo type="min"/>
        <cfvo type="percentile" val="50"/>
        <cfvo type="max"/>
        <color rgb="FFF8696B"/>
        <color rgb="FFFFEB84"/>
        <color rgb="FF63BE7B"/>
      </colorScale>
    </cfRule>
  </conditionalFormatting>
  <conditionalFormatting sqref="AN57:AO61">
    <cfRule type="colorScale" priority="106">
      <colorScale>
        <cfvo type="min"/>
        <cfvo type="percentile" val="50"/>
        <cfvo type="max"/>
        <color rgb="FFF8696B"/>
        <color rgb="FFFFEB84"/>
        <color rgb="FF63BE7B"/>
      </colorScale>
    </cfRule>
  </conditionalFormatting>
  <conditionalFormatting sqref="AP57:AP61">
    <cfRule type="colorScale" priority="105">
      <colorScale>
        <cfvo type="min"/>
        <cfvo type="percentile" val="50"/>
        <cfvo type="max"/>
        <color rgb="FFF8696B"/>
        <color rgb="FFFFEB84"/>
        <color rgb="FF63BE7B"/>
      </colorScale>
    </cfRule>
  </conditionalFormatting>
  <conditionalFormatting sqref="AP57:AP61">
    <cfRule type="colorScale" priority="104">
      <colorScale>
        <cfvo type="min"/>
        <cfvo type="percentile" val="50"/>
        <cfvo type="max"/>
        <color rgb="FFF8696B"/>
        <color rgb="FFFFEB84"/>
        <color rgb="FF63BE7B"/>
      </colorScale>
    </cfRule>
  </conditionalFormatting>
  <conditionalFormatting sqref="AP57:AP61">
    <cfRule type="colorScale" priority="103">
      <colorScale>
        <cfvo type="min"/>
        <cfvo type="percentile" val="50"/>
        <cfvo type="max"/>
        <color rgb="FFF8696B"/>
        <color rgb="FFFFEB84"/>
        <color rgb="FF63BE7B"/>
      </colorScale>
    </cfRule>
  </conditionalFormatting>
  <conditionalFormatting sqref="AP57:AQ61">
    <cfRule type="colorScale" priority="102">
      <colorScale>
        <cfvo type="min"/>
        <cfvo type="percentile" val="50"/>
        <cfvo type="max"/>
        <color rgb="FFF8696B"/>
        <color rgb="FFFFEB84"/>
        <color rgb="FF63BE7B"/>
      </colorScale>
    </cfRule>
  </conditionalFormatting>
  <conditionalFormatting sqref="AR57:AR61">
    <cfRule type="colorScale" priority="101">
      <colorScale>
        <cfvo type="min"/>
        <cfvo type="percentile" val="50"/>
        <cfvo type="max"/>
        <color rgb="FFF8696B"/>
        <color rgb="FFFFEB84"/>
        <color rgb="FF63BE7B"/>
      </colorScale>
    </cfRule>
  </conditionalFormatting>
  <conditionalFormatting sqref="AR57:AR61">
    <cfRule type="colorScale" priority="100">
      <colorScale>
        <cfvo type="min"/>
        <cfvo type="percentile" val="50"/>
        <cfvo type="max"/>
        <color rgb="FFF8696B"/>
        <color rgb="FFFFEB84"/>
        <color rgb="FF63BE7B"/>
      </colorScale>
    </cfRule>
  </conditionalFormatting>
  <conditionalFormatting sqref="AR57:AR61">
    <cfRule type="colorScale" priority="99">
      <colorScale>
        <cfvo type="min"/>
        <cfvo type="percentile" val="50"/>
        <cfvo type="max"/>
        <color rgb="FFF8696B"/>
        <color rgb="FFFFEB84"/>
        <color rgb="FF63BE7B"/>
      </colorScale>
    </cfRule>
  </conditionalFormatting>
  <conditionalFormatting sqref="AR57:AS61">
    <cfRule type="colorScale" priority="98">
      <colorScale>
        <cfvo type="min"/>
        <cfvo type="percentile" val="50"/>
        <cfvo type="max"/>
        <color rgb="FFF8696B"/>
        <color rgb="FFFFEB84"/>
        <color rgb="FF63BE7B"/>
      </colorScale>
    </cfRule>
  </conditionalFormatting>
  <conditionalFormatting sqref="AT57:AT61">
    <cfRule type="colorScale" priority="97">
      <colorScale>
        <cfvo type="min"/>
        <cfvo type="percentile" val="50"/>
        <cfvo type="max"/>
        <color rgb="FFF8696B"/>
        <color rgb="FFFFEB84"/>
        <color rgb="FF63BE7B"/>
      </colorScale>
    </cfRule>
  </conditionalFormatting>
  <conditionalFormatting sqref="AT57:AT61">
    <cfRule type="colorScale" priority="96">
      <colorScale>
        <cfvo type="min"/>
        <cfvo type="percentile" val="50"/>
        <cfvo type="max"/>
        <color rgb="FFF8696B"/>
        <color rgb="FFFFEB84"/>
        <color rgb="FF63BE7B"/>
      </colorScale>
    </cfRule>
  </conditionalFormatting>
  <conditionalFormatting sqref="AT57:AT61">
    <cfRule type="colorScale" priority="95">
      <colorScale>
        <cfvo type="min"/>
        <cfvo type="percentile" val="50"/>
        <cfvo type="max"/>
        <color rgb="FFF8696B"/>
        <color rgb="FFFFEB84"/>
        <color rgb="FF63BE7B"/>
      </colorScale>
    </cfRule>
  </conditionalFormatting>
  <conditionalFormatting sqref="AT57:AU61">
    <cfRule type="colorScale" priority="94">
      <colorScale>
        <cfvo type="min"/>
        <cfvo type="percentile" val="50"/>
        <cfvo type="max"/>
        <color rgb="FFF8696B"/>
        <color rgb="FFFFEB84"/>
        <color rgb="FF63BE7B"/>
      </colorScale>
    </cfRule>
  </conditionalFormatting>
  <conditionalFormatting sqref="AV57:AV61">
    <cfRule type="colorScale" priority="93">
      <colorScale>
        <cfvo type="min"/>
        <cfvo type="percentile" val="50"/>
        <cfvo type="max"/>
        <color rgb="FFF8696B"/>
        <color rgb="FFFFEB84"/>
        <color rgb="FF63BE7B"/>
      </colorScale>
    </cfRule>
  </conditionalFormatting>
  <conditionalFormatting sqref="AV57:AV61">
    <cfRule type="colorScale" priority="92">
      <colorScale>
        <cfvo type="min"/>
        <cfvo type="percentile" val="50"/>
        <cfvo type="max"/>
        <color rgb="FFF8696B"/>
        <color rgb="FFFFEB84"/>
        <color rgb="FF63BE7B"/>
      </colorScale>
    </cfRule>
  </conditionalFormatting>
  <conditionalFormatting sqref="AV57:AV61">
    <cfRule type="colorScale" priority="91">
      <colorScale>
        <cfvo type="min"/>
        <cfvo type="percentile" val="50"/>
        <cfvo type="max"/>
        <color rgb="FFF8696B"/>
        <color rgb="FFFFEB84"/>
        <color rgb="FF63BE7B"/>
      </colorScale>
    </cfRule>
  </conditionalFormatting>
  <conditionalFormatting sqref="AV57:AW61">
    <cfRule type="colorScale" priority="90">
      <colorScale>
        <cfvo type="min"/>
        <cfvo type="percentile" val="50"/>
        <cfvo type="max"/>
        <color rgb="FFF8696B"/>
        <color rgb="FFFFEB84"/>
        <color rgb="FF63BE7B"/>
      </colorScale>
    </cfRule>
  </conditionalFormatting>
  <conditionalFormatting sqref="AX57:AX61">
    <cfRule type="colorScale" priority="89">
      <colorScale>
        <cfvo type="min"/>
        <cfvo type="percentile" val="50"/>
        <cfvo type="max"/>
        <color rgb="FFF8696B"/>
        <color rgb="FFFFEB84"/>
        <color rgb="FF63BE7B"/>
      </colorScale>
    </cfRule>
  </conditionalFormatting>
  <conditionalFormatting sqref="AX57:AX61">
    <cfRule type="colorScale" priority="88">
      <colorScale>
        <cfvo type="min"/>
        <cfvo type="percentile" val="50"/>
        <cfvo type="max"/>
        <color rgb="FFF8696B"/>
        <color rgb="FFFFEB84"/>
        <color rgb="FF63BE7B"/>
      </colorScale>
    </cfRule>
  </conditionalFormatting>
  <conditionalFormatting sqref="AX57:AX61">
    <cfRule type="colorScale" priority="87">
      <colorScale>
        <cfvo type="min"/>
        <cfvo type="percentile" val="50"/>
        <cfvo type="max"/>
        <color rgb="FFF8696B"/>
        <color rgb="FFFFEB84"/>
        <color rgb="FF63BE7B"/>
      </colorScale>
    </cfRule>
  </conditionalFormatting>
  <conditionalFormatting sqref="AX57:AY61">
    <cfRule type="colorScale" priority="86">
      <colorScale>
        <cfvo type="min"/>
        <cfvo type="percentile" val="50"/>
        <cfvo type="max"/>
        <color rgb="FFF8696B"/>
        <color rgb="FFFFEB84"/>
        <color rgb="FF63BE7B"/>
      </colorScale>
    </cfRule>
  </conditionalFormatting>
  <conditionalFormatting sqref="AZ57:AZ61">
    <cfRule type="colorScale" priority="85">
      <colorScale>
        <cfvo type="min"/>
        <cfvo type="percentile" val="50"/>
        <cfvo type="max"/>
        <color rgb="FFF8696B"/>
        <color rgb="FFFFEB84"/>
        <color rgb="FF63BE7B"/>
      </colorScale>
    </cfRule>
  </conditionalFormatting>
  <conditionalFormatting sqref="AZ57:AZ61">
    <cfRule type="colorScale" priority="84">
      <colorScale>
        <cfvo type="min"/>
        <cfvo type="percentile" val="50"/>
        <cfvo type="max"/>
        <color rgb="FFF8696B"/>
        <color rgb="FFFFEB84"/>
        <color rgb="FF63BE7B"/>
      </colorScale>
    </cfRule>
  </conditionalFormatting>
  <conditionalFormatting sqref="AZ57:AZ61">
    <cfRule type="colorScale" priority="83">
      <colorScale>
        <cfvo type="min"/>
        <cfvo type="percentile" val="50"/>
        <cfvo type="max"/>
        <color rgb="FFF8696B"/>
        <color rgb="FFFFEB84"/>
        <color rgb="FF63BE7B"/>
      </colorScale>
    </cfRule>
  </conditionalFormatting>
  <conditionalFormatting sqref="AZ57:BA61">
    <cfRule type="colorScale" priority="82">
      <colorScale>
        <cfvo type="min"/>
        <cfvo type="percentile" val="50"/>
        <cfvo type="max"/>
        <color rgb="FFF8696B"/>
        <color rgb="FFFFEB84"/>
        <color rgb="FF63BE7B"/>
      </colorScale>
    </cfRule>
  </conditionalFormatting>
  <conditionalFormatting sqref="BB57:BB61">
    <cfRule type="colorScale" priority="81">
      <colorScale>
        <cfvo type="min"/>
        <cfvo type="percentile" val="50"/>
        <cfvo type="max"/>
        <color rgb="FFF8696B"/>
        <color rgb="FFFFEB84"/>
        <color rgb="FF63BE7B"/>
      </colorScale>
    </cfRule>
  </conditionalFormatting>
  <conditionalFormatting sqref="BB57:BB61">
    <cfRule type="colorScale" priority="80">
      <colorScale>
        <cfvo type="min"/>
        <cfvo type="percentile" val="50"/>
        <cfvo type="max"/>
        <color rgb="FFF8696B"/>
        <color rgb="FFFFEB84"/>
        <color rgb="FF63BE7B"/>
      </colorScale>
    </cfRule>
  </conditionalFormatting>
  <conditionalFormatting sqref="BB57:BB61">
    <cfRule type="colorScale" priority="79">
      <colorScale>
        <cfvo type="min"/>
        <cfvo type="percentile" val="50"/>
        <cfvo type="max"/>
        <color rgb="FFF8696B"/>
        <color rgb="FFFFEB84"/>
        <color rgb="FF63BE7B"/>
      </colorScale>
    </cfRule>
  </conditionalFormatting>
  <conditionalFormatting sqref="BB57:BC61">
    <cfRule type="colorScale" priority="78">
      <colorScale>
        <cfvo type="min"/>
        <cfvo type="percentile" val="50"/>
        <cfvo type="max"/>
        <color rgb="FFF8696B"/>
        <color rgb="FFFFEB84"/>
        <color rgb="FF63BE7B"/>
      </colorScale>
    </cfRule>
  </conditionalFormatting>
  <conditionalFormatting sqref="BD57:BD61">
    <cfRule type="colorScale" priority="77">
      <colorScale>
        <cfvo type="min"/>
        <cfvo type="percentile" val="50"/>
        <cfvo type="max"/>
        <color rgb="FFF8696B"/>
        <color rgb="FFFFEB84"/>
        <color rgb="FF63BE7B"/>
      </colorScale>
    </cfRule>
  </conditionalFormatting>
  <conditionalFormatting sqref="BD57:BD61">
    <cfRule type="colorScale" priority="76">
      <colorScale>
        <cfvo type="min"/>
        <cfvo type="percentile" val="50"/>
        <cfvo type="max"/>
        <color rgb="FFF8696B"/>
        <color rgb="FFFFEB84"/>
        <color rgb="FF63BE7B"/>
      </colorScale>
    </cfRule>
  </conditionalFormatting>
  <conditionalFormatting sqref="BD57:BD61">
    <cfRule type="colorScale" priority="75">
      <colorScale>
        <cfvo type="min"/>
        <cfvo type="percentile" val="50"/>
        <cfvo type="max"/>
        <color rgb="FFF8696B"/>
        <color rgb="FFFFEB84"/>
        <color rgb="FF63BE7B"/>
      </colorScale>
    </cfRule>
  </conditionalFormatting>
  <conditionalFormatting sqref="BD57:BE61">
    <cfRule type="colorScale" priority="74">
      <colorScale>
        <cfvo type="min"/>
        <cfvo type="percentile" val="50"/>
        <cfvo type="max"/>
        <color rgb="FFF8696B"/>
        <color rgb="FFFFEB84"/>
        <color rgb="FF63BE7B"/>
      </colorScale>
    </cfRule>
  </conditionalFormatting>
  <conditionalFormatting sqref="BF57:BF61">
    <cfRule type="colorScale" priority="73">
      <colorScale>
        <cfvo type="min"/>
        <cfvo type="percentile" val="50"/>
        <cfvo type="max"/>
        <color rgb="FFF8696B"/>
        <color rgb="FFFFEB84"/>
        <color rgb="FF63BE7B"/>
      </colorScale>
    </cfRule>
  </conditionalFormatting>
  <conditionalFormatting sqref="BF57:BF61">
    <cfRule type="colorScale" priority="72">
      <colorScale>
        <cfvo type="min"/>
        <cfvo type="percentile" val="50"/>
        <cfvo type="max"/>
        <color rgb="FFF8696B"/>
        <color rgb="FFFFEB84"/>
        <color rgb="FF63BE7B"/>
      </colorScale>
    </cfRule>
  </conditionalFormatting>
  <conditionalFormatting sqref="BF57:BF61">
    <cfRule type="colorScale" priority="71">
      <colorScale>
        <cfvo type="min"/>
        <cfvo type="percentile" val="50"/>
        <cfvo type="max"/>
        <color rgb="FFF8696B"/>
        <color rgb="FFFFEB84"/>
        <color rgb="FF63BE7B"/>
      </colorScale>
    </cfRule>
  </conditionalFormatting>
  <conditionalFormatting sqref="BF57:BG61">
    <cfRule type="colorScale" priority="70">
      <colorScale>
        <cfvo type="min"/>
        <cfvo type="percentile" val="50"/>
        <cfvo type="max"/>
        <color rgb="FFF8696B"/>
        <color rgb="FFFFEB84"/>
        <color rgb="FF63BE7B"/>
      </colorScale>
    </cfRule>
  </conditionalFormatting>
  <conditionalFormatting sqref="BH57:BH61">
    <cfRule type="colorScale" priority="69">
      <colorScale>
        <cfvo type="min"/>
        <cfvo type="percentile" val="50"/>
        <cfvo type="max"/>
        <color rgb="FFF8696B"/>
        <color rgb="FFFFEB84"/>
        <color rgb="FF63BE7B"/>
      </colorScale>
    </cfRule>
  </conditionalFormatting>
  <conditionalFormatting sqref="BH57:BH61">
    <cfRule type="colorScale" priority="68">
      <colorScale>
        <cfvo type="min"/>
        <cfvo type="percentile" val="50"/>
        <cfvo type="max"/>
        <color rgb="FFF8696B"/>
        <color rgb="FFFFEB84"/>
        <color rgb="FF63BE7B"/>
      </colorScale>
    </cfRule>
  </conditionalFormatting>
  <conditionalFormatting sqref="BH57:BH61">
    <cfRule type="colorScale" priority="67">
      <colorScale>
        <cfvo type="min"/>
        <cfvo type="percentile" val="50"/>
        <cfvo type="max"/>
        <color rgb="FFF8696B"/>
        <color rgb="FFFFEB84"/>
        <color rgb="FF63BE7B"/>
      </colorScale>
    </cfRule>
  </conditionalFormatting>
  <conditionalFormatting sqref="BH57:BI61">
    <cfRule type="colorScale" priority="66">
      <colorScale>
        <cfvo type="min"/>
        <cfvo type="percentile" val="50"/>
        <cfvo type="max"/>
        <color rgb="FFF8696B"/>
        <color rgb="FFFFEB84"/>
        <color rgb="FF63BE7B"/>
      </colorScale>
    </cfRule>
  </conditionalFormatting>
  <conditionalFormatting sqref="BJ57:BJ61">
    <cfRule type="colorScale" priority="65">
      <colorScale>
        <cfvo type="min"/>
        <cfvo type="percentile" val="50"/>
        <cfvo type="max"/>
        <color rgb="FFF8696B"/>
        <color rgb="FFFFEB84"/>
        <color rgb="FF63BE7B"/>
      </colorScale>
    </cfRule>
  </conditionalFormatting>
  <conditionalFormatting sqref="BJ57:BJ61">
    <cfRule type="colorScale" priority="64">
      <colorScale>
        <cfvo type="min"/>
        <cfvo type="percentile" val="50"/>
        <cfvo type="max"/>
        <color rgb="FFF8696B"/>
        <color rgb="FFFFEB84"/>
        <color rgb="FF63BE7B"/>
      </colorScale>
    </cfRule>
  </conditionalFormatting>
  <conditionalFormatting sqref="BJ57:BJ61">
    <cfRule type="colorScale" priority="63">
      <colorScale>
        <cfvo type="min"/>
        <cfvo type="percentile" val="50"/>
        <cfvo type="max"/>
        <color rgb="FFF8696B"/>
        <color rgb="FFFFEB84"/>
        <color rgb="FF63BE7B"/>
      </colorScale>
    </cfRule>
  </conditionalFormatting>
  <conditionalFormatting sqref="BJ57:BK61">
    <cfRule type="colorScale" priority="62">
      <colorScale>
        <cfvo type="min"/>
        <cfvo type="percentile" val="50"/>
        <cfvo type="max"/>
        <color rgb="FFF8696B"/>
        <color rgb="FFFFEB84"/>
        <color rgb="FF63BE7B"/>
      </colorScale>
    </cfRule>
  </conditionalFormatting>
  <conditionalFormatting sqref="BL57:BL61">
    <cfRule type="colorScale" priority="61">
      <colorScale>
        <cfvo type="min"/>
        <cfvo type="percentile" val="50"/>
        <cfvo type="max"/>
        <color rgb="FFF8696B"/>
        <color rgb="FFFFEB84"/>
        <color rgb="FF63BE7B"/>
      </colorScale>
    </cfRule>
  </conditionalFormatting>
  <conditionalFormatting sqref="BL57:BL61">
    <cfRule type="colorScale" priority="60">
      <colorScale>
        <cfvo type="min"/>
        <cfvo type="percentile" val="50"/>
        <cfvo type="max"/>
        <color rgb="FFF8696B"/>
        <color rgb="FFFFEB84"/>
        <color rgb="FF63BE7B"/>
      </colorScale>
    </cfRule>
  </conditionalFormatting>
  <conditionalFormatting sqref="BL57:BL61">
    <cfRule type="colorScale" priority="59">
      <colorScale>
        <cfvo type="min"/>
        <cfvo type="percentile" val="50"/>
        <cfvo type="max"/>
        <color rgb="FFF8696B"/>
        <color rgb="FFFFEB84"/>
        <color rgb="FF63BE7B"/>
      </colorScale>
    </cfRule>
  </conditionalFormatting>
  <conditionalFormatting sqref="BL57:BM61">
    <cfRule type="colorScale" priority="58">
      <colorScale>
        <cfvo type="min"/>
        <cfvo type="percentile" val="50"/>
        <cfvo type="max"/>
        <color rgb="FFF8696B"/>
        <color rgb="FFFFEB84"/>
        <color rgb="FF63BE7B"/>
      </colorScale>
    </cfRule>
  </conditionalFormatting>
  <conditionalFormatting sqref="H52:I56">
    <cfRule type="colorScale" priority="57">
      <colorScale>
        <cfvo type="min"/>
        <cfvo type="percentile" val="50"/>
        <cfvo type="max"/>
        <color rgb="FFF8696B"/>
        <color rgb="FFFFEB84"/>
        <color rgb="FF63BE7B"/>
      </colorScale>
    </cfRule>
  </conditionalFormatting>
  <conditionalFormatting sqref="J52:K56">
    <cfRule type="colorScale" priority="55">
      <colorScale>
        <cfvo type="min"/>
        <cfvo type="percentile" val="50"/>
        <cfvo type="max"/>
        <color rgb="FFF8696B"/>
        <color rgb="FFFFEB84"/>
        <color rgb="FF63BE7B"/>
      </colorScale>
    </cfRule>
  </conditionalFormatting>
  <conditionalFormatting sqref="J52:K56">
    <cfRule type="colorScale" priority="56">
      <colorScale>
        <cfvo type="min"/>
        <cfvo type="percentile" val="50"/>
        <cfvo type="max"/>
        <color rgb="FFF8696B"/>
        <color rgb="FFFFEB84"/>
        <color rgb="FF63BE7B"/>
      </colorScale>
    </cfRule>
  </conditionalFormatting>
  <conditionalFormatting sqref="L52:M56">
    <cfRule type="colorScale" priority="53">
      <colorScale>
        <cfvo type="min"/>
        <cfvo type="percentile" val="50"/>
        <cfvo type="max"/>
        <color rgb="FFF8696B"/>
        <color rgb="FFFFEB84"/>
        <color rgb="FF63BE7B"/>
      </colorScale>
    </cfRule>
  </conditionalFormatting>
  <conditionalFormatting sqref="L52:M56">
    <cfRule type="colorScale" priority="54">
      <colorScale>
        <cfvo type="min"/>
        <cfvo type="percentile" val="50"/>
        <cfvo type="max"/>
        <color rgb="FFF8696B"/>
        <color rgb="FFFFEB84"/>
        <color rgb="FF63BE7B"/>
      </colorScale>
    </cfRule>
  </conditionalFormatting>
  <conditionalFormatting sqref="N52:O56">
    <cfRule type="colorScale" priority="51">
      <colorScale>
        <cfvo type="min"/>
        <cfvo type="percentile" val="50"/>
        <cfvo type="max"/>
        <color rgb="FFF8696B"/>
        <color rgb="FFFFEB84"/>
        <color rgb="FF63BE7B"/>
      </colorScale>
    </cfRule>
  </conditionalFormatting>
  <conditionalFormatting sqref="N52:O56">
    <cfRule type="colorScale" priority="52">
      <colorScale>
        <cfvo type="min"/>
        <cfvo type="percentile" val="50"/>
        <cfvo type="max"/>
        <color rgb="FFF8696B"/>
        <color rgb="FFFFEB84"/>
        <color rgb="FF63BE7B"/>
      </colorScale>
    </cfRule>
  </conditionalFormatting>
  <conditionalFormatting sqref="P52:Q56">
    <cfRule type="colorScale" priority="49">
      <colorScale>
        <cfvo type="min"/>
        <cfvo type="percentile" val="50"/>
        <cfvo type="max"/>
        <color rgb="FFF8696B"/>
        <color rgb="FFFFEB84"/>
        <color rgb="FF63BE7B"/>
      </colorScale>
    </cfRule>
  </conditionalFormatting>
  <conditionalFormatting sqref="P52:Q56">
    <cfRule type="colorScale" priority="50">
      <colorScale>
        <cfvo type="min"/>
        <cfvo type="percentile" val="50"/>
        <cfvo type="max"/>
        <color rgb="FFF8696B"/>
        <color rgb="FFFFEB84"/>
        <color rgb="FF63BE7B"/>
      </colorScale>
    </cfRule>
  </conditionalFormatting>
  <conditionalFormatting sqref="R52:S56">
    <cfRule type="colorScale" priority="47">
      <colorScale>
        <cfvo type="min"/>
        <cfvo type="percentile" val="50"/>
        <cfvo type="max"/>
        <color rgb="FFF8696B"/>
        <color rgb="FFFFEB84"/>
        <color rgb="FF63BE7B"/>
      </colorScale>
    </cfRule>
  </conditionalFormatting>
  <conditionalFormatting sqref="R52:S56">
    <cfRule type="colorScale" priority="48">
      <colorScale>
        <cfvo type="min"/>
        <cfvo type="percentile" val="50"/>
        <cfvo type="max"/>
        <color rgb="FFF8696B"/>
        <color rgb="FFFFEB84"/>
        <color rgb="FF63BE7B"/>
      </colorScale>
    </cfRule>
  </conditionalFormatting>
  <conditionalFormatting sqref="T52:U56">
    <cfRule type="colorScale" priority="45">
      <colorScale>
        <cfvo type="min"/>
        <cfvo type="percentile" val="50"/>
        <cfvo type="max"/>
        <color rgb="FFF8696B"/>
        <color rgb="FFFFEB84"/>
        <color rgb="FF63BE7B"/>
      </colorScale>
    </cfRule>
  </conditionalFormatting>
  <conditionalFormatting sqref="T52:U56">
    <cfRule type="colorScale" priority="46">
      <colorScale>
        <cfvo type="min"/>
        <cfvo type="percentile" val="50"/>
        <cfvo type="max"/>
        <color rgb="FFF8696B"/>
        <color rgb="FFFFEB84"/>
        <color rgb="FF63BE7B"/>
      </colorScale>
    </cfRule>
  </conditionalFormatting>
  <conditionalFormatting sqref="V52:W56">
    <cfRule type="colorScale" priority="43">
      <colorScale>
        <cfvo type="min"/>
        <cfvo type="percentile" val="50"/>
        <cfvo type="max"/>
        <color rgb="FFF8696B"/>
        <color rgb="FFFFEB84"/>
        <color rgb="FF63BE7B"/>
      </colorScale>
    </cfRule>
  </conditionalFormatting>
  <conditionalFormatting sqref="V52:W56">
    <cfRule type="colorScale" priority="44">
      <colorScale>
        <cfvo type="min"/>
        <cfvo type="percentile" val="50"/>
        <cfvo type="max"/>
        <color rgb="FFF8696B"/>
        <color rgb="FFFFEB84"/>
        <color rgb="FF63BE7B"/>
      </colorScale>
    </cfRule>
  </conditionalFormatting>
  <conditionalFormatting sqref="X52:Y56">
    <cfRule type="colorScale" priority="41">
      <colorScale>
        <cfvo type="min"/>
        <cfvo type="percentile" val="50"/>
        <cfvo type="max"/>
        <color rgb="FFF8696B"/>
        <color rgb="FFFFEB84"/>
        <color rgb="FF63BE7B"/>
      </colorScale>
    </cfRule>
  </conditionalFormatting>
  <conditionalFormatting sqref="X52:Y56">
    <cfRule type="colorScale" priority="42">
      <colorScale>
        <cfvo type="min"/>
        <cfvo type="percentile" val="50"/>
        <cfvo type="max"/>
        <color rgb="FFF8696B"/>
        <color rgb="FFFFEB84"/>
        <color rgb="FF63BE7B"/>
      </colorScale>
    </cfRule>
  </conditionalFormatting>
  <conditionalFormatting sqref="Z52:AA56">
    <cfRule type="colorScale" priority="39">
      <colorScale>
        <cfvo type="min"/>
        <cfvo type="percentile" val="50"/>
        <cfvo type="max"/>
        <color rgb="FFF8696B"/>
        <color rgb="FFFFEB84"/>
        <color rgb="FF63BE7B"/>
      </colorScale>
    </cfRule>
  </conditionalFormatting>
  <conditionalFormatting sqref="Z52:AA56">
    <cfRule type="colorScale" priority="40">
      <colorScale>
        <cfvo type="min"/>
        <cfvo type="percentile" val="50"/>
        <cfvo type="max"/>
        <color rgb="FFF8696B"/>
        <color rgb="FFFFEB84"/>
        <color rgb="FF63BE7B"/>
      </colorScale>
    </cfRule>
  </conditionalFormatting>
  <conditionalFormatting sqref="AB52:AC56">
    <cfRule type="colorScale" priority="37">
      <colorScale>
        <cfvo type="min"/>
        <cfvo type="percentile" val="50"/>
        <cfvo type="max"/>
        <color rgb="FFF8696B"/>
        <color rgb="FFFFEB84"/>
        <color rgb="FF63BE7B"/>
      </colorScale>
    </cfRule>
  </conditionalFormatting>
  <conditionalFormatting sqref="AB52:AC56">
    <cfRule type="colorScale" priority="38">
      <colorScale>
        <cfvo type="min"/>
        <cfvo type="percentile" val="50"/>
        <cfvo type="max"/>
        <color rgb="FFF8696B"/>
        <color rgb="FFFFEB84"/>
        <color rgb="FF63BE7B"/>
      </colorScale>
    </cfRule>
  </conditionalFormatting>
  <conditionalFormatting sqref="AD52:AE56">
    <cfRule type="colorScale" priority="35">
      <colorScale>
        <cfvo type="min"/>
        <cfvo type="percentile" val="50"/>
        <cfvo type="max"/>
        <color rgb="FFF8696B"/>
        <color rgb="FFFFEB84"/>
        <color rgb="FF63BE7B"/>
      </colorScale>
    </cfRule>
  </conditionalFormatting>
  <conditionalFormatting sqref="AD52:AE56">
    <cfRule type="colorScale" priority="36">
      <colorScale>
        <cfvo type="min"/>
        <cfvo type="percentile" val="50"/>
        <cfvo type="max"/>
        <color rgb="FFF8696B"/>
        <color rgb="FFFFEB84"/>
        <color rgb="FF63BE7B"/>
      </colorScale>
    </cfRule>
  </conditionalFormatting>
  <conditionalFormatting sqref="AF52:AG56">
    <cfRule type="colorScale" priority="33">
      <colorScale>
        <cfvo type="min"/>
        <cfvo type="percentile" val="50"/>
        <cfvo type="max"/>
        <color rgb="FFF8696B"/>
        <color rgb="FFFFEB84"/>
        <color rgb="FF63BE7B"/>
      </colorScale>
    </cfRule>
  </conditionalFormatting>
  <conditionalFormatting sqref="AF52:AG56">
    <cfRule type="colorScale" priority="34">
      <colorScale>
        <cfvo type="min"/>
        <cfvo type="percentile" val="50"/>
        <cfvo type="max"/>
        <color rgb="FFF8696B"/>
        <color rgb="FFFFEB84"/>
        <color rgb="FF63BE7B"/>
      </colorScale>
    </cfRule>
  </conditionalFormatting>
  <conditionalFormatting sqref="AH52:AI56">
    <cfRule type="colorScale" priority="31">
      <colorScale>
        <cfvo type="min"/>
        <cfvo type="percentile" val="50"/>
        <cfvo type="max"/>
        <color rgb="FFF8696B"/>
        <color rgb="FFFFEB84"/>
        <color rgb="FF63BE7B"/>
      </colorScale>
    </cfRule>
  </conditionalFormatting>
  <conditionalFormatting sqref="AH52:AI56">
    <cfRule type="colorScale" priority="32">
      <colorScale>
        <cfvo type="min"/>
        <cfvo type="percentile" val="50"/>
        <cfvo type="max"/>
        <color rgb="FFF8696B"/>
        <color rgb="FFFFEB84"/>
        <color rgb="FF63BE7B"/>
      </colorScale>
    </cfRule>
  </conditionalFormatting>
  <conditionalFormatting sqref="AJ52:AK56">
    <cfRule type="colorScale" priority="29">
      <colorScale>
        <cfvo type="min"/>
        <cfvo type="percentile" val="50"/>
        <cfvo type="max"/>
        <color rgb="FFF8696B"/>
        <color rgb="FFFFEB84"/>
        <color rgb="FF63BE7B"/>
      </colorScale>
    </cfRule>
  </conditionalFormatting>
  <conditionalFormatting sqref="AJ52:AK56">
    <cfRule type="colorScale" priority="30">
      <colorScale>
        <cfvo type="min"/>
        <cfvo type="percentile" val="50"/>
        <cfvo type="max"/>
        <color rgb="FFF8696B"/>
        <color rgb="FFFFEB84"/>
        <color rgb="FF63BE7B"/>
      </colorScale>
    </cfRule>
  </conditionalFormatting>
  <conditionalFormatting sqref="AL52:AM56">
    <cfRule type="colorScale" priority="27">
      <colorScale>
        <cfvo type="min"/>
        <cfvo type="percentile" val="50"/>
        <cfvo type="max"/>
        <color rgb="FFF8696B"/>
        <color rgb="FFFFEB84"/>
        <color rgb="FF63BE7B"/>
      </colorScale>
    </cfRule>
  </conditionalFormatting>
  <conditionalFormatting sqref="AL52:AM56">
    <cfRule type="colorScale" priority="28">
      <colorScale>
        <cfvo type="min"/>
        <cfvo type="percentile" val="50"/>
        <cfvo type="max"/>
        <color rgb="FFF8696B"/>
        <color rgb="FFFFEB84"/>
        <color rgb="FF63BE7B"/>
      </colorScale>
    </cfRule>
  </conditionalFormatting>
  <conditionalFormatting sqref="AN52:AO56">
    <cfRule type="colorScale" priority="25">
      <colorScale>
        <cfvo type="min"/>
        <cfvo type="percentile" val="50"/>
        <cfvo type="max"/>
        <color rgb="FFF8696B"/>
        <color rgb="FFFFEB84"/>
        <color rgb="FF63BE7B"/>
      </colorScale>
    </cfRule>
  </conditionalFormatting>
  <conditionalFormatting sqref="AN52:AO56">
    <cfRule type="colorScale" priority="26">
      <colorScale>
        <cfvo type="min"/>
        <cfvo type="percentile" val="50"/>
        <cfvo type="max"/>
        <color rgb="FFF8696B"/>
        <color rgb="FFFFEB84"/>
        <color rgb="FF63BE7B"/>
      </colorScale>
    </cfRule>
  </conditionalFormatting>
  <conditionalFormatting sqref="AP52:AQ56">
    <cfRule type="colorScale" priority="23">
      <colorScale>
        <cfvo type="min"/>
        <cfvo type="percentile" val="50"/>
        <cfvo type="max"/>
        <color rgb="FFF8696B"/>
        <color rgb="FFFFEB84"/>
        <color rgb="FF63BE7B"/>
      </colorScale>
    </cfRule>
  </conditionalFormatting>
  <conditionalFormatting sqref="AP52:AQ56">
    <cfRule type="colorScale" priority="24">
      <colorScale>
        <cfvo type="min"/>
        <cfvo type="percentile" val="50"/>
        <cfvo type="max"/>
        <color rgb="FFF8696B"/>
        <color rgb="FFFFEB84"/>
        <color rgb="FF63BE7B"/>
      </colorScale>
    </cfRule>
  </conditionalFormatting>
  <conditionalFormatting sqref="AR52:AS56">
    <cfRule type="colorScale" priority="21">
      <colorScale>
        <cfvo type="min"/>
        <cfvo type="percentile" val="50"/>
        <cfvo type="max"/>
        <color rgb="FFF8696B"/>
        <color rgb="FFFFEB84"/>
        <color rgb="FF63BE7B"/>
      </colorScale>
    </cfRule>
  </conditionalFormatting>
  <conditionalFormatting sqref="AR52:AS56">
    <cfRule type="colorScale" priority="22">
      <colorScale>
        <cfvo type="min"/>
        <cfvo type="percentile" val="50"/>
        <cfvo type="max"/>
        <color rgb="FFF8696B"/>
        <color rgb="FFFFEB84"/>
        <color rgb="FF63BE7B"/>
      </colorScale>
    </cfRule>
  </conditionalFormatting>
  <conditionalFormatting sqref="AT52:AU56">
    <cfRule type="colorScale" priority="19">
      <colorScale>
        <cfvo type="min"/>
        <cfvo type="percentile" val="50"/>
        <cfvo type="max"/>
        <color rgb="FFF8696B"/>
        <color rgb="FFFFEB84"/>
        <color rgb="FF63BE7B"/>
      </colorScale>
    </cfRule>
  </conditionalFormatting>
  <conditionalFormatting sqref="AT52:AU56">
    <cfRule type="colorScale" priority="20">
      <colorScale>
        <cfvo type="min"/>
        <cfvo type="percentile" val="50"/>
        <cfvo type="max"/>
        <color rgb="FFF8696B"/>
        <color rgb="FFFFEB84"/>
        <color rgb="FF63BE7B"/>
      </colorScale>
    </cfRule>
  </conditionalFormatting>
  <conditionalFormatting sqref="AV52:AW56">
    <cfRule type="colorScale" priority="17">
      <colorScale>
        <cfvo type="min"/>
        <cfvo type="percentile" val="50"/>
        <cfvo type="max"/>
        <color rgb="FFF8696B"/>
        <color rgb="FFFFEB84"/>
        <color rgb="FF63BE7B"/>
      </colorScale>
    </cfRule>
  </conditionalFormatting>
  <conditionalFormatting sqref="AV52:AW56">
    <cfRule type="colorScale" priority="18">
      <colorScale>
        <cfvo type="min"/>
        <cfvo type="percentile" val="50"/>
        <cfvo type="max"/>
        <color rgb="FFF8696B"/>
        <color rgb="FFFFEB84"/>
        <color rgb="FF63BE7B"/>
      </colorScale>
    </cfRule>
  </conditionalFormatting>
  <conditionalFormatting sqref="AX52:AY56">
    <cfRule type="colorScale" priority="15">
      <colorScale>
        <cfvo type="min"/>
        <cfvo type="percentile" val="50"/>
        <cfvo type="max"/>
        <color rgb="FFF8696B"/>
        <color rgb="FFFFEB84"/>
        <color rgb="FF63BE7B"/>
      </colorScale>
    </cfRule>
  </conditionalFormatting>
  <conditionalFormatting sqref="AX52:AY56">
    <cfRule type="colorScale" priority="16">
      <colorScale>
        <cfvo type="min"/>
        <cfvo type="percentile" val="50"/>
        <cfvo type="max"/>
        <color rgb="FFF8696B"/>
        <color rgb="FFFFEB84"/>
        <color rgb="FF63BE7B"/>
      </colorScale>
    </cfRule>
  </conditionalFormatting>
  <conditionalFormatting sqref="AZ52:BA56">
    <cfRule type="colorScale" priority="13">
      <colorScale>
        <cfvo type="min"/>
        <cfvo type="percentile" val="50"/>
        <cfvo type="max"/>
        <color rgb="FFF8696B"/>
        <color rgb="FFFFEB84"/>
        <color rgb="FF63BE7B"/>
      </colorScale>
    </cfRule>
  </conditionalFormatting>
  <conditionalFormatting sqref="AZ52:BA56">
    <cfRule type="colorScale" priority="14">
      <colorScale>
        <cfvo type="min"/>
        <cfvo type="percentile" val="50"/>
        <cfvo type="max"/>
        <color rgb="FFF8696B"/>
        <color rgb="FFFFEB84"/>
        <color rgb="FF63BE7B"/>
      </colorScale>
    </cfRule>
  </conditionalFormatting>
  <conditionalFormatting sqref="BB52:BC56">
    <cfRule type="colorScale" priority="11">
      <colorScale>
        <cfvo type="min"/>
        <cfvo type="percentile" val="50"/>
        <cfvo type="max"/>
        <color rgb="FFF8696B"/>
        <color rgb="FFFFEB84"/>
        <color rgb="FF63BE7B"/>
      </colorScale>
    </cfRule>
  </conditionalFormatting>
  <conditionalFormatting sqref="BB52:BC56">
    <cfRule type="colorScale" priority="12">
      <colorScale>
        <cfvo type="min"/>
        <cfvo type="percentile" val="50"/>
        <cfvo type="max"/>
        <color rgb="FFF8696B"/>
        <color rgb="FFFFEB84"/>
        <color rgb="FF63BE7B"/>
      </colorScale>
    </cfRule>
  </conditionalFormatting>
  <conditionalFormatting sqref="BD52:BE56">
    <cfRule type="colorScale" priority="9">
      <colorScale>
        <cfvo type="min"/>
        <cfvo type="percentile" val="50"/>
        <cfvo type="max"/>
        <color rgb="FFF8696B"/>
        <color rgb="FFFFEB84"/>
        <color rgb="FF63BE7B"/>
      </colorScale>
    </cfRule>
  </conditionalFormatting>
  <conditionalFormatting sqref="BD52:BE56">
    <cfRule type="colorScale" priority="10">
      <colorScale>
        <cfvo type="min"/>
        <cfvo type="percentile" val="50"/>
        <cfvo type="max"/>
        <color rgb="FFF8696B"/>
        <color rgb="FFFFEB84"/>
        <color rgb="FF63BE7B"/>
      </colorScale>
    </cfRule>
  </conditionalFormatting>
  <conditionalFormatting sqref="BF52:BG56">
    <cfRule type="colorScale" priority="7">
      <colorScale>
        <cfvo type="min"/>
        <cfvo type="percentile" val="50"/>
        <cfvo type="max"/>
        <color rgb="FFF8696B"/>
        <color rgb="FFFFEB84"/>
        <color rgb="FF63BE7B"/>
      </colorScale>
    </cfRule>
  </conditionalFormatting>
  <conditionalFormatting sqref="BF52:BG56">
    <cfRule type="colorScale" priority="8">
      <colorScale>
        <cfvo type="min"/>
        <cfvo type="percentile" val="50"/>
        <cfvo type="max"/>
        <color rgb="FFF8696B"/>
        <color rgb="FFFFEB84"/>
        <color rgb="FF63BE7B"/>
      </colorScale>
    </cfRule>
  </conditionalFormatting>
  <conditionalFormatting sqref="BH52:BI56">
    <cfRule type="colorScale" priority="5">
      <colorScale>
        <cfvo type="min"/>
        <cfvo type="percentile" val="50"/>
        <cfvo type="max"/>
        <color rgb="FFF8696B"/>
        <color rgb="FFFFEB84"/>
        <color rgb="FF63BE7B"/>
      </colorScale>
    </cfRule>
  </conditionalFormatting>
  <conditionalFormatting sqref="BH52:BI56">
    <cfRule type="colorScale" priority="6">
      <colorScale>
        <cfvo type="min"/>
        <cfvo type="percentile" val="50"/>
        <cfvo type="max"/>
        <color rgb="FFF8696B"/>
        <color rgb="FFFFEB84"/>
        <color rgb="FF63BE7B"/>
      </colorScale>
    </cfRule>
  </conditionalFormatting>
  <conditionalFormatting sqref="BJ52:BK56">
    <cfRule type="colorScale" priority="3">
      <colorScale>
        <cfvo type="min"/>
        <cfvo type="percentile" val="50"/>
        <cfvo type="max"/>
        <color rgb="FFF8696B"/>
        <color rgb="FFFFEB84"/>
        <color rgb="FF63BE7B"/>
      </colorScale>
    </cfRule>
  </conditionalFormatting>
  <conditionalFormatting sqref="BJ52:BK56">
    <cfRule type="colorScale" priority="4">
      <colorScale>
        <cfvo type="min"/>
        <cfvo type="percentile" val="50"/>
        <cfvo type="max"/>
        <color rgb="FFF8696B"/>
        <color rgb="FFFFEB84"/>
        <color rgb="FF63BE7B"/>
      </colorScale>
    </cfRule>
  </conditionalFormatting>
  <conditionalFormatting sqref="BL52:BM56">
    <cfRule type="colorScale" priority="1">
      <colorScale>
        <cfvo type="min"/>
        <cfvo type="percentile" val="50"/>
        <cfvo type="max"/>
        <color rgb="FFF8696B"/>
        <color rgb="FFFFEB84"/>
        <color rgb="FF63BE7B"/>
      </colorScale>
    </cfRule>
  </conditionalFormatting>
  <conditionalFormatting sqref="BL52:BM56">
    <cfRule type="colorScale" priority="2">
      <colorScale>
        <cfvo type="min"/>
        <cfvo type="percentile" val="50"/>
        <cfvo type="max"/>
        <color rgb="FFF8696B"/>
        <color rgb="FFFFEB84"/>
        <color rgb="FF63BE7B"/>
      </colorScale>
    </cfRule>
  </conditionalFormatting>
  <pageMargins left="0.7" right="0.7" top="0.75" bottom="0.75" header="0.3" footer="0.3"/>
  <pageSetup orientation="portrait" r:id="rId1"/>
  <headerFooter alignWithMargins="0"/>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37"/>
  <sheetViews>
    <sheetView workbookViewId="0">
      <selection activeCell="A26" sqref="A26:C37"/>
    </sheetView>
  </sheetViews>
  <sheetFormatPr defaultColWidth="43.140625" defaultRowHeight="18.75" x14ac:dyDescent="0.3"/>
  <cols>
    <col min="1" max="1" width="4.140625" style="49" bestFit="1" customWidth="1"/>
    <col min="2" max="2" width="45.85546875" style="50" bestFit="1" customWidth="1"/>
    <col min="3" max="3" width="5.140625" style="49" bestFit="1" customWidth="1"/>
    <col min="4" max="8" width="4.85546875" style="49" bestFit="1" customWidth="1"/>
    <col min="9" max="9" width="5.140625" style="49" bestFit="1" customWidth="1"/>
    <col min="10" max="10" width="14.85546875" style="49" bestFit="1" customWidth="1"/>
    <col min="11" max="16384" width="43.140625" style="49"/>
  </cols>
  <sheetData>
    <row r="1" spans="2:10" s="50" customFormat="1" x14ac:dyDescent="0.3">
      <c r="D1" s="50">
        <v>1</v>
      </c>
      <c r="E1" s="50">
        <v>2</v>
      </c>
      <c r="F1" s="50">
        <v>3</v>
      </c>
      <c r="G1" s="50">
        <v>4</v>
      </c>
      <c r="H1" s="50">
        <v>5</v>
      </c>
    </row>
    <row r="2" spans="2:10" x14ac:dyDescent="0.3">
      <c r="B2" s="50" t="s">
        <v>353</v>
      </c>
      <c r="C2" s="134" t="s">
        <v>408</v>
      </c>
      <c r="D2" s="49">
        <v>10</v>
      </c>
      <c r="E2" s="49">
        <v>9</v>
      </c>
      <c r="F2" s="49">
        <v>9</v>
      </c>
      <c r="G2" s="49">
        <v>6</v>
      </c>
      <c r="H2" s="49">
        <v>11</v>
      </c>
      <c r="I2" s="134" t="s">
        <v>409</v>
      </c>
    </row>
    <row r="3" spans="2:10" x14ac:dyDescent="0.3">
      <c r="B3" s="50" t="s">
        <v>354</v>
      </c>
      <c r="C3" s="134"/>
      <c r="D3" s="49">
        <v>17</v>
      </c>
      <c r="E3" s="49">
        <v>10</v>
      </c>
      <c r="F3" s="49">
        <v>9</v>
      </c>
      <c r="G3" s="49">
        <v>2</v>
      </c>
      <c r="H3" s="49">
        <v>7</v>
      </c>
      <c r="I3" s="134"/>
    </row>
    <row r="4" spans="2:10" x14ac:dyDescent="0.3">
      <c r="B4" s="50" t="s">
        <v>355</v>
      </c>
      <c r="C4" s="134"/>
      <c r="D4" s="49">
        <v>13</v>
      </c>
      <c r="E4" s="49">
        <v>15</v>
      </c>
      <c r="F4" s="49">
        <v>8</v>
      </c>
      <c r="G4" s="49">
        <v>3</v>
      </c>
      <c r="H4" s="49">
        <v>6</v>
      </c>
      <c r="I4" s="134"/>
    </row>
    <row r="5" spans="2:10" x14ac:dyDescent="0.3">
      <c r="B5" s="50" t="s">
        <v>356</v>
      </c>
      <c r="C5" s="134"/>
      <c r="D5" s="49">
        <v>11</v>
      </c>
      <c r="E5" s="49">
        <v>10</v>
      </c>
      <c r="F5" s="49">
        <v>9</v>
      </c>
      <c r="G5" s="49">
        <v>7</v>
      </c>
      <c r="H5" s="49">
        <v>8</v>
      </c>
      <c r="I5" s="134"/>
    </row>
    <row r="6" spans="2:10" x14ac:dyDescent="0.3">
      <c r="B6" s="50" t="s">
        <v>357</v>
      </c>
      <c r="C6" s="134"/>
      <c r="D6" s="49">
        <v>18</v>
      </c>
      <c r="E6" s="49">
        <v>13</v>
      </c>
      <c r="F6" s="49">
        <v>5</v>
      </c>
      <c r="G6" s="49">
        <v>2</v>
      </c>
      <c r="H6" s="49">
        <v>7</v>
      </c>
      <c r="I6" s="134"/>
    </row>
    <row r="7" spans="2:10" x14ac:dyDescent="0.3">
      <c r="B7" s="50" t="s">
        <v>358</v>
      </c>
      <c r="C7" s="134"/>
      <c r="D7" s="49">
        <v>20</v>
      </c>
      <c r="E7" s="49">
        <v>4</v>
      </c>
      <c r="F7" s="49">
        <v>10</v>
      </c>
      <c r="G7" s="49">
        <v>4</v>
      </c>
      <c r="H7" s="49">
        <v>7</v>
      </c>
      <c r="I7" s="134"/>
    </row>
    <row r="8" spans="2:10" x14ac:dyDescent="0.3">
      <c r="B8" s="50" t="s">
        <v>400</v>
      </c>
      <c r="C8" s="134"/>
      <c r="D8" s="49">
        <v>12</v>
      </c>
      <c r="E8" s="49">
        <v>5</v>
      </c>
      <c r="F8" s="49">
        <v>13</v>
      </c>
      <c r="G8" s="49">
        <v>6</v>
      </c>
      <c r="H8" s="49">
        <v>9</v>
      </c>
      <c r="I8" s="134"/>
    </row>
    <row r="9" spans="2:10" x14ac:dyDescent="0.3">
      <c r="B9" s="50" t="s">
        <v>359</v>
      </c>
      <c r="C9" s="134"/>
      <c r="D9" s="49">
        <v>10</v>
      </c>
      <c r="E9" s="49">
        <v>10</v>
      </c>
      <c r="F9" s="49">
        <v>10</v>
      </c>
      <c r="G9" s="49">
        <v>7</v>
      </c>
      <c r="H9" s="49">
        <v>8</v>
      </c>
      <c r="I9" s="134"/>
    </row>
    <row r="10" spans="2:10" x14ac:dyDescent="0.3">
      <c r="B10" s="50" t="s">
        <v>351</v>
      </c>
      <c r="C10" s="134"/>
      <c r="D10" s="49">
        <v>14</v>
      </c>
      <c r="E10" s="49">
        <v>7</v>
      </c>
      <c r="F10" s="49">
        <v>15</v>
      </c>
      <c r="G10" s="49">
        <v>6</v>
      </c>
      <c r="H10" s="49">
        <v>3</v>
      </c>
      <c r="I10" s="134"/>
    </row>
    <row r="11" spans="2:10" x14ac:dyDescent="0.3">
      <c r="B11" s="50" t="s">
        <v>352</v>
      </c>
      <c r="C11" s="134"/>
      <c r="D11" s="49">
        <v>14</v>
      </c>
      <c r="E11" s="49">
        <v>7</v>
      </c>
      <c r="F11" s="49">
        <v>13</v>
      </c>
      <c r="G11" s="49">
        <v>7</v>
      </c>
      <c r="H11" s="49">
        <v>4</v>
      </c>
      <c r="I11" s="134"/>
    </row>
    <row r="12" spans="2:10" s="50" customFormat="1" x14ac:dyDescent="0.3">
      <c r="D12" s="50">
        <v>1</v>
      </c>
      <c r="E12" s="50">
        <v>2</v>
      </c>
      <c r="F12" s="50">
        <v>3</v>
      </c>
      <c r="G12" s="50">
        <v>4</v>
      </c>
      <c r="H12" s="50">
        <v>5</v>
      </c>
    </row>
    <row r="13" spans="2:10" ht="18.75" customHeight="1" x14ac:dyDescent="0.3">
      <c r="C13" s="50"/>
      <c r="I13" s="50"/>
    </row>
    <row r="14" spans="2:10" s="34" customFormat="1" x14ac:dyDescent="0.25">
      <c r="C14" s="35"/>
      <c r="D14" s="35" t="s">
        <v>410</v>
      </c>
      <c r="E14" s="35" t="s">
        <v>411</v>
      </c>
      <c r="F14" s="35" t="s">
        <v>412</v>
      </c>
      <c r="G14" s="35" t="s">
        <v>413</v>
      </c>
      <c r="H14" s="35" t="s">
        <v>414</v>
      </c>
      <c r="I14" s="35"/>
      <c r="J14" s="35" t="s">
        <v>415</v>
      </c>
    </row>
    <row r="15" spans="2:10" s="34" customFormat="1" x14ac:dyDescent="0.25">
      <c r="B15" s="36" t="s">
        <v>353</v>
      </c>
      <c r="C15" s="35"/>
      <c r="D15" s="34">
        <f t="shared" ref="D15:D24" si="0">D2*$D$1</f>
        <v>10</v>
      </c>
      <c r="E15" s="34">
        <f t="shared" ref="E15:E24" si="1">E2*$E$1</f>
        <v>18</v>
      </c>
      <c r="F15" s="34">
        <f t="shared" ref="F15:F24" si="2">F2*$F$1</f>
        <v>27</v>
      </c>
      <c r="G15" s="34">
        <f t="shared" ref="G15:G24" si="3">G2*$G$1</f>
        <v>24</v>
      </c>
      <c r="H15" s="34">
        <f t="shared" ref="H15:H24" si="4">H2*$H$1</f>
        <v>55</v>
      </c>
      <c r="I15" s="35"/>
      <c r="J15" s="34">
        <f>SUM(D15:I15)</f>
        <v>134</v>
      </c>
    </row>
    <row r="16" spans="2:10" s="34" customFormat="1" x14ac:dyDescent="0.25">
      <c r="B16" s="36" t="s">
        <v>354</v>
      </c>
      <c r="C16" s="35"/>
      <c r="D16" s="34">
        <f t="shared" si="0"/>
        <v>17</v>
      </c>
      <c r="E16" s="34">
        <f t="shared" si="1"/>
        <v>20</v>
      </c>
      <c r="F16" s="34">
        <f t="shared" si="2"/>
        <v>27</v>
      </c>
      <c r="G16" s="34">
        <f t="shared" si="3"/>
        <v>8</v>
      </c>
      <c r="H16" s="34">
        <f t="shared" si="4"/>
        <v>35</v>
      </c>
      <c r="I16" s="35"/>
      <c r="J16" s="34">
        <f t="shared" ref="J16:J24" si="5">SUM(D16:I16)</f>
        <v>107</v>
      </c>
    </row>
    <row r="17" spans="1:10" s="34" customFormat="1" x14ac:dyDescent="0.25">
      <c r="B17" s="36" t="s">
        <v>355</v>
      </c>
      <c r="C17" s="35"/>
      <c r="D17" s="34">
        <f t="shared" si="0"/>
        <v>13</v>
      </c>
      <c r="E17" s="34">
        <f t="shared" si="1"/>
        <v>30</v>
      </c>
      <c r="F17" s="34">
        <f t="shared" si="2"/>
        <v>24</v>
      </c>
      <c r="G17" s="34">
        <f t="shared" si="3"/>
        <v>12</v>
      </c>
      <c r="H17" s="34">
        <f t="shared" si="4"/>
        <v>30</v>
      </c>
      <c r="I17" s="35"/>
      <c r="J17" s="34">
        <f t="shared" si="5"/>
        <v>109</v>
      </c>
    </row>
    <row r="18" spans="1:10" s="34" customFormat="1" x14ac:dyDescent="0.25">
      <c r="B18" s="36" t="s">
        <v>356</v>
      </c>
      <c r="C18" s="35"/>
      <c r="D18" s="34">
        <f t="shared" si="0"/>
        <v>11</v>
      </c>
      <c r="E18" s="34">
        <f t="shared" si="1"/>
        <v>20</v>
      </c>
      <c r="F18" s="34">
        <f t="shared" si="2"/>
        <v>27</v>
      </c>
      <c r="G18" s="34">
        <f t="shared" si="3"/>
        <v>28</v>
      </c>
      <c r="H18" s="34">
        <f t="shared" si="4"/>
        <v>40</v>
      </c>
      <c r="I18" s="35"/>
      <c r="J18" s="34">
        <f t="shared" si="5"/>
        <v>126</v>
      </c>
    </row>
    <row r="19" spans="1:10" s="34" customFormat="1" x14ac:dyDescent="0.25">
      <c r="B19" s="36" t="s">
        <v>357</v>
      </c>
      <c r="C19" s="35"/>
      <c r="D19" s="34">
        <f t="shared" si="0"/>
        <v>18</v>
      </c>
      <c r="E19" s="34">
        <f t="shared" si="1"/>
        <v>26</v>
      </c>
      <c r="F19" s="34">
        <f t="shared" si="2"/>
        <v>15</v>
      </c>
      <c r="G19" s="34">
        <f t="shared" si="3"/>
        <v>8</v>
      </c>
      <c r="H19" s="34">
        <f t="shared" si="4"/>
        <v>35</v>
      </c>
      <c r="I19" s="35"/>
      <c r="J19" s="34">
        <f t="shared" si="5"/>
        <v>102</v>
      </c>
    </row>
    <row r="20" spans="1:10" s="34" customFormat="1" x14ac:dyDescent="0.25">
      <c r="B20" s="36" t="s">
        <v>358</v>
      </c>
      <c r="C20" s="35"/>
      <c r="D20" s="34">
        <f t="shared" si="0"/>
        <v>20</v>
      </c>
      <c r="E20" s="34">
        <f t="shared" si="1"/>
        <v>8</v>
      </c>
      <c r="F20" s="34">
        <f t="shared" si="2"/>
        <v>30</v>
      </c>
      <c r="G20" s="34">
        <f t="shared" si="3"/>
        <v>16</v>
      </c>
      <c r="H20" s="34">
        <f t="shared" si="4"/>
        <v>35</v>
      </c>
      <c r="I20" s="35"/>
      <c r="J20" s="34">
        <f t="shared" si="5"/>
        <v>109</v>
      </c>
    </row>
    <row r="21" spans="1:10" s="34" customFormat="1" x14ac:dyDescent="0.25">
      <c r="B21" s="36" t="s">
        <v>349</v>
      </c>
      <c r="C21" s="35"/>
      <c r="D21" s="34">
        <f t="shared" si="0"/>
        <v>12</v>
      </c>
      <c r="E21" s="34">
        <f t="shared" si="1"/>
        <v>10</v>
      </c>
      <c r="F21" s="34">
        <f t="shared" si="2"/>
        <v>39</v>
      </c>
      <c r="G21" s="34">
        <f t="shared" si="3"/>
        <v>24</v>
      </c>
      <c r="H21" s="34">
        <f t="shared" si="4"/>
        <v>45</v>
      </c>
      <c r="I21" s="35"/>
      <c r="J21" s="34">
        <f t="shared" si="5"/>
        <v>130</v>
      </c>
    </row>
    <row r="22" spans="1:10" s="34" customFormat="1" x14ac:dyDescent="0.25">
      <c r="B22" s="36" t="s">
        <v>359</v>
      </c>
      <c r="C22" s="35"/>
      <c r="D22" s="34">
        <f t="shared" si="0"/>
        <v>10</v>
      </c>
      <c r="E22" s="34">
        <f t="shared" si="1"/>
        <v>20</v>
      </c>
      <c r="F22" s="34">
        <f t="shared" si="2"/>
        <v>30</v>
      </c>
      <c r="G22" s="34">
        <f t="shared" si="3"/>
        <v>28</v>
      </c>
      <c r="H22" s="34">
        <f t="shared" si="4"/>
        <v>40</v>
      </c>
      <c r="I22" s="35"/>
      <c r="J22" s="34">
        <f t="shared" si="5"/>
        <v>128</v>
      </c>
    </row>
    <row r="23" spans="1:10" s="34" customFormat="1" x14ac:dyDescent="0.25">
      <c r="B23" s="36" t="s">
        <v>351</v>
      </c>
      <c r="C23" s="35"/>
      <c r="D23" s="34">
        <f t="shared" si="0"/>
        <v>14</v>
      </c>
      <c r="E23" s="34">
        <f t="shared" si="1"/>
        <v>14</v>
      </c>
      <c r="F23" s="34">
        <f t="shared" si="2"/>
        <v>45</v>
      </c>
      <c r="G23" s="34">
        <f t="shared" si="3"/>
        <v>24</v>
      </c>
      <c r="H23" s="34">
        <f t="shared" si="4"/>
        <v>15</v>
      </c>
      <c r="I23" s="35"/>
      <c r="J23" s="34">
        <f t="shared" si="5"/>
        <v>112</v>
      </c>
    </row>
    <row r="24" spans="1:10" s="34" customFormat="1" x14ac:dyDescent="0.25">
      <c r="B24" s="36" t="s">
        <v>352</v>
      </c>
      <c r="C24" s="35"/>
      <c r="D24" s="34">
        <f t="shared" si="0"/>
        <v>14</v>
      </c>
      <c r="E24" s="34">
        <f t="shared" si="1"/>
        <v>14</v>
      </c>
      <c r="F24" s="34">
        <f t="shared" si="2"/>
        <v>39</v>
      </c>
      <c r="G24" s="34">
        <f t="shared" si="3"/>
        <v>28</v>
      </c>
      <c r="H24" s="34">
        <f t="shared" si="4"/>
        <v>20</v>
      </c>
      <c r="I24" s="35"/>
      <c r="J24" s="34">
        <f t="shared" si="5"/>
        <v>115</v>
      </c>
    </row>
    <row r="26" spans="1:10" ht="18.75" customHeight="1" x14ac:dyDescent="0.3">
      <c r="A26" s="125" t="s">
        <v>426</v>
      </c>
      <c r="B26" s="125"/>
      <c r="C26" s="125"/>
    </row>
    <row r="27" spans="1:10" x14ac:dyDescent="0.3">
      <c r="A27" s="125"/>
      <c r="B27" s="125"/>
      <c r="C27" s="125"/>
    </row>
    <row r="28" spans="1:10" x14ac:dyDescent="0.3">
      <c r="A28" s="37">
        <v>1</v>
      </c>
      <c r="B28" s="59" t="s">
        <v>357</v>
      </c>
      <c r="C28" s="59"/>
    </row>
    <row r="29" spans="1:10" x14ac:dyDescent="0.3">
      <c r="A29" s="37">
        <v>2</v>
      </c>
      <c r="B29" s="59" t="s">
        <v>354</v>
      </c>
      <c r="C29" s="59"/>
    </row>
    <row r="30" spans="1:10" x14ac:dyDescent="0.3">
      <c r="A30" s="57">
        <v>3</v>
      </c>
      <c r="B30" s="58" t="s">
        <v>355</v>
      </c>
      <c r="C30" s="131" t="s">
        <v>419</v>
      </c>
    </row>
    <row r="31" spans="1:10" x14ac:dyDescent="0.3">
      <c r="A31" s="57">
        <v>4</v>
      </c>
      <c r="B31" s="58" t="s">
        <v>358</v>
      </c>
      <c r="C31" s="131"/>
    </row>
    <row r="32" spans="1:10" x14ac:dyDescent="0.3">
      <c r="A32" s="37">
        <v>5</v>
      </c>
      <c r="B32" s="59" t="s">
        <v>351</v>
      </c>
      <c r="C32" s="59"/>
    </row>
    <row r="33" spans="1:3" x14ac:dyDescent="0.3">
      <c r="A33" s="37">
        <v>6</v>
      </c>
      <c r="B33" s="59" t="s">
        <v>352</v>
      </c>
      <c r="C33" s="59"/>
    </row>
    <row r="34" spans="1:3" x14ac:dyDescent="0.3">
      <c r="A34" s="37">
        <v>7</v>
      </c>
      <c r="B34" s="59" t="s">
        <v>356</v>
      </c>
      <c r="C34" s="59"/>
    </row>
    <row r="35" spans="1:3" x14ac:dyDescent="0.3">
      <c r="A35" s="37">
        <v>8</v>
      </c>
      <c r="B35" s="59" t="s">
        <v>359</v>
      </c>
      <c r="C35" s="59"/>
    </row>
    <row r="36" spans="1:3" x14ac:dyDescent="0.3">
      <c r="A36" s="37">
        <v>9</v>
      </c>
      <c r="B36" s="59" t="s">
        <v>349</v>
      </c>
      <c r="C36" s="59"/>
    </row>
    <row r="37" spans="1:3" x14ac:dyDescent="0.3">
      <c r="A37" s="37">
        <v>10</v>
      </c>
      <c r="B37" s="59" t="s">
        <v>353</v>
      </c>
      <c r="C37" s="59"/>
    </row>
  </sheetData>
  <mergeCells count="4">
    <mergeCell ref="C30:C31"/>
    <mergeCell ref="A26:C27"/>
    <mergeCell ref="C2:C11"/>
    <mergeCell ref="I2:I11"/>
  </mergeCells>
  <conditionalFormatting sqref="D2:H2">
    <cfRule type="colorScale" priority="13">
      <colorScale>
        <cfvo type="min"/>
        <cfvo type="percentile" val="50"/>
        <cfvo type="max"/>
        <color rgb="FFF8696B"/>
        <color rgb="FFFFEB84"/>
        <color rgb="FF63BE7B"/>
      </colorScale>
    </cfRule>
  </conditionalFormatting>
  <conditionalFormatting sqref="D3:H3">
    <cfRule type="colorScale" priority="12">
      <colorScale>
        <cfvo type="min"/>
        <cfvo type="percentile" val="50"/>
        <cfvo type="max"/>
        <color rgb="FFF8696B"/>
        <color rgb="FFFFEB84"/>
        <color rgb="FF63BE7B"/>
      </colorScale>
    </cfRule>
  </conditionalFormatting>
  <conditionalFormatting sqref="D4:H4">
    <cfRule type="colorScale" priority="11">
      <colorScale>
        <cfvo type="min"/>
        <cfvo type="percentile" val="50"/>
        <cfvo type="max"/>
        <color rgb="FFF8696B"/>
        <color rgb="FFFFEB84"/>
        <color rgb="FF63BE7B"/>
      </colorScale>
    </cfRule>
  </conditionalFormatting>
  <conditionalFormatting sqref="D5:H5">
    <cfRule type="colorScale" priority="10">
      <colorScale>
        <cfvo type="min"/>
        <cfvo type="percentile" val="50"/>
        <cfvo type="max"/>
        <color rgb="FFF8696B"/>
        <color rgb="FFFFEB84"/>
        <color rgb="FF63BE7B"/>
      </colorScale>
    </cfRule>
  </conditionalFormatting>
  <conditionalFormatting sqref="D6:H6">
    <cfRule type="colorScale" priority="9">
      <colorScale>
        <cfvo type="min"/>
        <cfvo type="percentile" val="50"/>
        <cfvo type="max"/>
        <color rgb="FFF8696B"/>
        <color rgb="FFFFEB84"/>
        <color rgb="FF63BE7B"/>
      </colorScale>
    </cfRule>
  </conditionalFormatting>
  <conditionalFormatting sqref="D7:H7">
    <cfRule type="colorScale" priority="8">
      <colorScale>
        <cfvo type="min"/>
        <cfvo type="percentile" val="50"/>
        <cfvo type="max"/>
        <color rgb="FFF8696B"/>
        <color rgb="FFFFEB84"/>
        <color rgb="FF63BE7B"/>
      </colorScale>
    </cfRule>
  </conditionalFormatting>
  <conditionalFormatting sqref="D8:H8">
    <cfRule type="colorScale" priority="7">
      <colorScale>
        <cfvo type="min"/>
        <cfvo type="percentile" val="50"/>
        <cfvo type="max"/>
        <color rgb="FFF8696B"/>
        <color rgb="FFFFEB84"/>
        <color rgb="FF63BE7B"/>
      </colorScale>
    </cfRule>
  </conditionalFormatting>
  <conditionalFormatting sqref="D9:H9">
    <cfRule type="colorScale" priority="6">
      <colorScale>
        <cfvo type="min"/>
        <cfvo type="percentile" val="50"/>
        <cfvo type="max"/>
        <color rgb="FFF8696B"/>
        <color rgb="FFFFEB84"/>
        <color rgb="FF63BE7B"/>
      </colorScale>
    </cfRule>
  </conditionalFormatting>
  <conditionalFormatting sqref="D10:H10">
    <cfRule type="colorScale" priority="5">
      <colorScale>
        <cfvo type="min"/>
        <cfvo type="percentile" val="50"/>
        <cfvo type="max"/>
        <color rgb="FFF8696B"/>
        <color rgb="FFFFEB84"/>
        <color rgb="FF63BE7B"/>
      </colorScale>
    </cfRule>
  </conditionalFormatting>
  <conditionalFormatting sqref="D11:H11">
    <cfRule type="colorScale" priority="4">
      <colorScale>
        <cfvo type="min"/>
        <cfvo type="percentile" val="50"/>
        <cfvo type="max"/>
        <color rgb="FFF8696B"/>
        <color rgb="FFFFEB84"/>
        <color rgb="FF63BE7B"/>
      </colorScale>
    </cfRule>
  </conditionalFormatting>
  <conditionalFormatting sqref="J15:J24">
    <cfRule type="colorScale" priority="3">
      <colorScale>
        <cfvo type="min"/>
        <cfvo type="percentile" val="50"/>
        <cfvo type="max"/>
        <color rgb="FF63BE7B"/>
        <color rgb="FFFFEB84"/>
        <color rgb="FFF8696B"/>
      </colorScale>
    </cfRule>
  </conditionalFormatting>
  <conditionalFormatting sqref="D1:H1">
    <cfRule type="colorScale" priority="2">
      <colorScale>
        <cfvo type="min"/>
        <cfvo type="percentile" val="50"/>
        <cfvo type="max"/>
        <color rgb="FFF8696B"/>
        <color rgb="FFFFEB84"/>
        <color rgb="FF63BE7B"/>
      </colorScale>
    </cfRule>
  </conditionalFormatting>
  <conditionalFormatting sqref="D12:H12">
    <cfRule type="colorScale" priority="1">
      <colorScale>
        <cfvo type="min"/>
        <cfvo type="percentile" val="50"/>
        <cfvo type="max"/>
        <color rgb="FFF8696B"/>
        <color rgb="FFFFEB84"/>
        <color rgb="FF63BE7B"/>
      </colorScale>
    </cfRule>
  </conditionalFormatting>
  <pageMargins left="0.25" right="0.25"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I39"/>
  <sheetViews>
    <sheetView workbookViewId="0">
      <pane ySplit="1" topLeftCell="A2" activePane="bottomLeft" state="frozen"/>
      <selection pane="bottomLeft" activeCell="A17" sqref="A17"/>
    </sheetView>
  </sheetViews>
  <sheetFormatPr defaultRowHeight="16.5" x14ac:dyDescent="0.25"/>
  <cols>
    <col min="1" max="1" width="14.42578125" style="2" bestFit="1" customWidth="1"/>
    <col min="2" max="2" width="12" style="2" customWidth="1"/>
    <col min="3" max="3" width="10.85546875" style="2" customWidth="1"/>
    <col min="4" max="64" width="15.28515625" style="2" customWidth="1"/>
    <col min="65" max="65" width="13.7109375" style="2" customWidth="1"/>
    <col min="66" max="86" width="12" style="2" customWidth="1"/>
    <col min="87" max="87" width="50.7109375" style="29" customWidth="1"/>
    <col min="88" max="16384" width="9.140625" style="2"/>
  </cols>
  <sheetData>
    <row r="1" spans="1:87" x14ac:dyDescent="0.25">
      <c r="A1" s="4" t="s">
        <v>450</v>
      </c>
      <c r="B1" s="4" t="s">
        <v>320</v>
      </c>
      <c r="C1" s="27" t="s">
        <v>321</v>
      </c>
      <c r="D1" s="4" t="s">
        <v>362</v>
      </c>
      <c r="E1" s="4" t="s">
        <v>322</v>
      </c>
      <c r="F1" s="4" t="s">
        <v>363</v>
      </c>
      <c r="G1" s="4" t="s">
        <v>323</v>
      </c>
      <c r="H1" s="4" t="s">
        <v>364</v>
      </c>
      <c r="I1" s="4" t="s">
        <v>324</v>
      </c>
      <c r="J1" s="4" t="s">
        <v>365</v>
      </c>
      <c r="K1" s="4" t="s">
        <v>325</v>
      </c>
      <c r="L1" s="4" t="s">
        <v>366</v>
      </c>
      <c r="M1" s="4" t="s">
        <v>326</v>
      </c>
      <c r="N1" s="4" t="s">
        <v>367</v>
      </c>
      <c r="O1" s="4" t="s">
        <v>327</v>
      </c>
      <c r="P1" s="4" t="s">
        <v>368</v>
      </c>
      <c r="Q1" s="4" t="s">
        <v>328</v>
      </c>
      <c r="R1" s="4" t="s">
        <v>369</v>
      </c>
      <c r="S1" s="4" t="s">
        <v>329</v>
      </c>
      <c r="T1" s="4" t="s">
        <v>370</v>
      </c>
      <c r="U1" s="4" t="s">
        <v>330</v>
      </c>
      <c r="V1" s="4" t="s">
        <v>371</v>
      </c>
      <c r="W1" s="4" t="s">
        <v>331</v>
      </c>
      <c r="X1" s="4" t="s">
        <v>372</v>
      </c>
      <c r="Y1" s="4" t="s">
        <v>332</v>
      </c>
      <c r="Z1" s="4" t="s">
        <v>373</v>
      </c>
      <c r="AA1" s="4" t="s">
        <v>333</v>
      </c>
      <c r="AB1" s="4" t="s">
        <v>374</v>
      </c>
      <c r="AC1" s="4" t="s">
        <v>334</v>
      </c>
      <c r="AD1" s="4" t="s">
        <v>375</v>
      </c>
      <c r="AE1" s="4" t="s">
        <v>335</v>
      </c>
      <c r="AF1" s="4" t="s">
        <v>376</v>
      </c>
      <c r="AG1" s="4" t="s">
        <v>336</v>
      </c>
      <c r="AH1" s="4" t="s">
        <v>377</v>
      </c>
      <c r="AI1" s="4" t="s">
        <v>337</v>
      </c>
      <c r="AJ1" s="4" t="s">
        <v>378</v>
      </c>
      <c r="AK1" s="4" t="s">
        <v>338</v>
      </c>
      <c r="AL1" s="4" t="s">
        <v>379</v>
      </c>
      <c r="AM1" s="4" t="s">
        <v>339</v>
      </c>
      <c r="AN1" s="4" t="s">
        <v>380</v>
      </c>
      <c r="AO1" s="4" t="s">
        <v>340</v>
      </c>
      <c r="AP1" s="4" t="s">
        <v>381</v>
      </c>
      <c r="AQ1" s="4" t="s">
        <v>341</v>
      </c>
      <c r="AR1" s="4" t="s">
        <v>382</v>
      </c>
      <c r="AS1" s="4" t="s">
        <v>342</v>
      </c>
      <c r="AT1" s="4" t="s">
        <v>383</v>
      </c>
      <c r="AU1" s="4" t="s">
        <v>343</v>
      </c>
      <c r="AV1" s="4" t="s">
        <v>384</v>
      </c>
      <c r="AW1" s="4" t="s">
        <v>344</v>
      </c>
      <c r="AX1" s="4" t="s">
        <v>385</v>
      </c>
      <c r="AY1" s="4" t="s">
        <v>345</v>
      </c>
      <c r="AZ1" s="4" t="s">
        <v>386</v>
      </c>
      <c r="BA1" s="4" t="s">
        <v>346</v>
      </c>
      <c r="BB1" s="4" t="s">
        <v>387</v>
      </c>
      <c r="BC1" s="4" t="s">
        <v>347</v>
      </c>
      <c r="BD1" s="4" t="s">
        <v>388</v>
      </c>
      <c r="BE1" s="4" t="s">
        <v>348</v>
      </c>
      <c r="BF1" s="4" t="s">
        <v>389</v>
      </c>
      <c r="BG1" s="4" t="s">
        <v>349</v>
      </c>
      <c r="BH1" s="4" t="s">
        <v>390</v>
      </c>
      <c r="BI1" s="4" t="s">
        <v>350</v>
      </c>
      <c r="BJ1" s="4" t="s">
        <v>391</v>
      </c>
      <c r="BK1" s="4" t="s">
        <v>351</v>
      </c>
      <c r="BL1" s="4" t="s">
        <v>392</v>
      </c>
      <c r="BM1" s="4" t="s">
        <v>352</v>
      </c>
      <c r="BN1" s="4" t="s">
        <v>393</v>
      </c>
      <c r="BO1" s="4" t="s">
        <v>353</v>
      </c>
      <c r="BP1" s="4" t="s">
        <v>394</v>
      </c>
      <c r="BQ1" s="4" t="s">
        <v>354</v>
      </c>
      <c r="BR1" s="4" t="s">
        <v>395</v>
      </c>
      <c r="BS1" s="4" t="s">
        <v>355</v>
      </c>
      <c r="BT1" s="4" t="s">
        <v>396</v>
      </c>
      <c r="BU1" s="4" t="s">
        <v>356</v>
      </c>
      <c r="BV1" s="4" t="s">
        <v>397</v>
      </c>
      <c r="BW1" s="4" t="s">
        <v>357</v>
      </c>
      <c r="BX1" s="4" t="s">
        <v>398</v>
      </c>
      <c r="BY1" s="4" t="s">
        <v>358</v>
      </c>
      <c r="BZ1" s="4" t="s">
        <v>399</v>
      </c>
      <c r="CA1" s="4" t="s">
        <v>400</v>
      </c>
      <c r="CB1" s="4" t="s">
        <v>401</v>
      </c>
      <c r="CC1" s="4" t="s">
        <v>359</v>
      </c>
      <c r="CD1" s="4" t="s">
        <v>402</v>
      </c>
      <c r="CE1" s="4" t="s">
        <v>403</v>
      </c>
      <c r="CF1" s="4" t="s">
        <v>404</v>
      </c>
      <c r="CG1" s="4" t="s">
        <v>405</v>
      </c>
      <c r="CH1" s="4" t="s">
        <v>406</v>
      </c>
      <c r="CI1" s="27" t="s">
        <v>360</v>
      </c>
    </row>
    <row r="2" spans="1:87" s="46" customFormat="1" ht="12.75" x14ac:dyDescent="0.25">
      <c r="B2" s="46" t="s">
        <v>88</v>
      </c>
      <c r="C2" s="47" t="s">
        <v>89</v>
      </c>
      <c r="E2" s="46" t="s">
        <v>361</v>
      </c>
      <c r="G2" s="46" t="s">
        <v>4</v>
      </c>
      <c r="I2" s="46" t="s">
        <v>6</v>
      </c>
      <c r="K2" s="46" t="s">
        <v>5</v>
      </c>
      <c r="M2" s="46" t="s">
        <v>4</v>
      </c>
      <c r="O2" s="46" t="s">
        <v>4</v>
      </c>
      <c r="Q2" s="46" t="s">
        <v>4</v>
      </c>
      <c r="S2" s="46" t="s">
        <v>4</v>
      </c>
      <c r="U2" s="46" t="s">
        <v>4</v>
      </c>
      <c r="W2" s="46" t="s">
        <v>4</v>
      </c>
      <c r="Y2" s="46" t="s">
        <v>4</v>
      </c>
      <c r="AA2" s="46" t="s">
        <v>361</v>
      </c>
      <c r="AC2" s="46" t="s">
        <v>361</v>
      </c>
      <c r="AE2" s="46" t="s">
        <v>361</v>
      </c>
      <c r="AG2" s="46" t="s">
        <v>361</v>
      </c>
      <c r="AI2" s="46" t="s">
        <v>4</v>
      </c>
      <c r="AK2" s="46" t="s">
        <v>361</v>
      </c>
      <c r="AM2" s="46" t="s">
        <v>361</v>
      </c>
      <c r="AO2" s="46" t="s">
        <v>361</v>
      </c>
      <c r="AQ2" s="46" t="s">
        <v>361</v>
      </c>
      <c r="AS2" s="46" t="s">
        <v>361</v>
      </c>
      <c r="AU2" s="46" t="s">
        <v>361</v>
      </c>
      <c r="AW2" s="46" t="s">
        <v>361</v>
      </c>
      <c r="AY2" s="46" t="s">
        <v>4</v>
      </c>
      <c r="BA2" s="46" t="s">
        <v>361</v>
      </c>
      <c r="BC2" s="46" t="s">
        <v>361</v>
      </c>
      <c r="BE2" s="46" t="s">
        <v>6</v>
      </c>
      <c r="BG2" s="46" t="s">
        <v>361</v>
      </c>
      <c r="BI2" s="46" t="s">
        <v>5</v>
      </c>
      <c r="BK2" s="46" t="s">
        <v>361</v>
      </c>
      <c r="BM2" s="46" t="s">
        <v>361</v>
      </c>
      <c r="BO2" s="46">
        <v>2</v>
      </c>
      <c r="BQ2" s="46">
        <v>2</v>
      </c>
      <c r="BS2" s="46">
        <v>4</v>
      </c>
      <c r="BU2" s="46">
        <v>2</v>
      </c>
      <c r="BW2" s="46">
        <v>3</v>
      </c>
      <c r="BY2" s="46">
        <v>1</v>
      </c>
      <c r="CA2" s="46">
        <v>1</v>
      </c>
      <c r="CC2" s="46">
        <v>1</v>
      </c>
      <c r="CE2" s="46">
        <v>2</v>
      </c>
      <c r="CG2" s="46">
        <v>2</v>
      </c>
      <c r="CI2" s="47" t="s">
        <v>90</v>
      </c>
    </row>
    <row r="3" spans="1:87" s="46" customFormat="1" ht="12.75" x14ac:dyDescent="0.25">
      <c r="B3" s="46" t="s">
        <v>104</v>
      </c>
      <c r="C3" s="47" t="s">
        <v>89</v>
      </c>
      <c r="E3" s="46" t="s">
        <v>361</v>
      </c>
      <c r="G3" s="46" t="s">
        <v>361</v>
      </c>
      <c r="I3" s="46" t="s">
        <v>361</v>
      </c>
      <c r="K3" s="46" t="s">
        <v>361</v>
      </c>
      <c r="M3" s="46" t="s">
        <v>361</v>
      </c>
      <c r="O3" s="46" t="s">
        <v>361</v>
      </c>
      <c r="Q3" s="46" t="s">
        <v>361</v>
      </c>
      <c r="S3" s="46" t="s">
        <v>361</v>
      </c>
      <c r="U3" s="46" t="s">
        <v>361</v>
      </c>
      <c r="W3" s="46" t="s">
        <v>361</v>
      </c>
      <c r="Y3" s="46" t="s">
        <v>4</v>
      </c>
      <c r="AA3" s="46" t="s">
        <v>361</v>
      </c>
      <c r="AC3" s="46" t="s">
        <v>361</v>
      </c>
      <c r="AE3" s="46" t="s">
        <v>361</v>
      </c>
      <c r="AG3" s="46" t="s">
        <v>361</v>
      </c>
      <c r="AI3" s="46" t="s">
        <v>361</v>
      </c>
      <c r="AK3" s="46" t="s">
        <v>361</v>
      </c>
      <c r="AM3" s="46" t="s">
        <v>361</v>
      </c>
      <c r="AO3" s="46" t="s">
        <v>361</v>
      </c>
      <c r="AQ3" s="46" t="s">
        <v>361</v>
      </c>
      <c r="AS3" s="46" t="s">
        <v>361</v>
      </c>
      <c r="AU3" s="46" t="s">
        <v>361</v>
      </c>
      <c r="AW3" s="46" t="s">
        <v>361</v>
      </c>
      <c r="AY3" s="46" t="s">
        <v>361</v>
      </c>
      <c r="BA3" s="46" t="s">
        <v>361</v>
      </c>
      <c r="BC3" s="46" t="s">
        <v>361</v>
      </c>
      <c r="BE3" s="46" t="s">
        <v>361</v>
      </c>
      <c r="BG3" s="46" t="s">
        <v>361</v>
      </c>
      <c r="BI3" s="46" t="s">
        <v>361</v>
      </c>
      <c r="BK3" s="46" t="s">
        <v>361</v>
      </c>
      <c r="BM3" s="46" t="s">
        <v>361</v>
      </c>
      <c r="BO3" s="46">
        <v>1</v>
      </c>
      <c r="BQ3" s="46">
        <v>1</v>
      </c>
      <c r="BS3" s="46">
        <v>2</v>
      </c>
      <c r="BU3" s="46">
        <v>4</v>
      </c>
      <c r="BW3" s="46">
        <v>3</v>
      </c>
      <c r="BY3" s="46">
        <v>2</v>
      </c>
      <c r="CA3" s="46">
        <v>3</v>
      </c>
      <c r="CC3" s="46">
        <v>3</v>
      </c>
      <c r="CE3" s="46">
        <v>3</v>
      </c>
      <c r="CG3" s="46">
        <v>3</v>
      </c>
      <c r="CI3" s="47"/>
    </row>
    <row r="4" spans="1:87" s="46" customFormat="1" ht="12.75" x14ac:dyDescent="0.25">
      <c r="B4" s="46" t="s">
        <v>131</v>
      </c>
      <c r="C4" s="47" t="s">
        <v>89</v>
      </c>
      <c r="E4" s="46" t="s">
        <v>361</v>
      </c>
      <c r="G4" s="46" t="s">
        <v>361</v>
      </c>
      <c r="I4" s="46" t="s">
        <v>4</v>
      </c>
      <c r="K4" s="46" t="s">
        <v>361</v>
      </c>
      <c r="M4" s="46" t="s">
        <v>361</v>
      </c>
      <c r="O4" s="46" t="s">
        <v>361</v>
      </c>
      <c r="Q4" s="46" t="s">
        <v>361</v>
      </c>
      <c r="S4" s="46" t="s">
        <v>361</v>
      </c>
      <c r="U4" s="46" t="s">
        <v>361</v>
      </c>
      <c r="W4" s="46" t="s">
        <v>361</v>
      </c>
      <c r="Y4" s="46" t="s">
        <v>361</v>
      </c>
      <c r="AA4" s="46" t="s">
        <v>361</v>
      </c>
      <c r="AC4" s="46" t="s">
        <v>361</v>
      </c>
      <c r="AE4" s="46" t="s">
        <v>361</v>
      </c>
      <c r="AG4" s="46" t="s">
        <v>361</v>
      </c>
      <c r="AI4" s="46" t="s">
        <v>4</v>
      </c>
      <c r="AK4" s="46" t="s">
        <v>361</v>
      </c>
      <c r="AM4" s="46" t="s">
        <v>361</v>
      </c>
      <c r="AO4" s="46" t="s">
        <v>361</v>
      </c>
      <c r="AQ4" s="46" t="s">
        <v>361</v>
      </c>
      <c r="AS4" s="46" t="s">
        <v>361</v>
      </c>
      <c r="AU4" s="46" t="s">
        <v>361</v>
      </c>
      <c r="AW4" s="46" t="s">
        <v>4</v>
      </c>
      <c r="AY4" s="46" t="s">
        <v>4</v>
      </c>
      <c r="BA4" s="46" t="s">
        <v>361</v>
      </c>
      <c r="BC4" s="46" t="s">
        <v>361</v>
      </c>
      <c r="BE4" s="46" t="s">
        <v>361</v>
      </c>
      <c r="BG4" s="46" t="s">
        <v>361</v>
      </c>
      <c r="BI4" s="46" t="s">
        <v>361</v>
      </c>
      <c r="BK4" s="46" t="s">
        <v>361</v>
      </c>
      <c r="BM4" s="46" t="s">
        <v>361</v>
      </c>
      <c r="BO4" s="46">
        <v>1</v>
      </c>
      <c r="BQ4" s="46">
        <v>1</v>
      </c>
      <c r="BS4" s="46">
        <v>1</v>
      </c>
      <c r="BU4" s="46">
        <v>1</v>
      </c>
      <c r="BW4" s="46">
        <v>1</v>
      </c>
      <c r="BY4" s="46">
        <v>1</v>
      </c>
      <c r="CA4" s="46">
        <v>1</v>
      </c>
      <c r="CC4" s="46">
        <v>1</v>
      </c>
      <c r="CE4" s="46">
        <v>1</v>
      </c>
      <c r="CG4" s="46">
        <v>1</v>
      </c>
      <c r="CI4" s="47"/>
    </row>
    <row r="5" spans="1:87" s="46" customFormat="1" ht="12.75" x14ac:dyDescent="0.25">
      <c r="B5" s="46" t="s">
        <v>139</v>
      </c>
      <c r="C5" s="47" t="s">
        <v>89</v>
      </c>
      <c r="E5" s="46" t="s">
        <v>6</v>
      </c>
      <c r="G5" s="46" t="s">
        <v>4</v>
      </c>
      <c r="I5" s="46" t="s">
        <v>4</v>
      </c>
      <c r="K5" s="46" t="s">
        <v>6</v>
      </c>
      <c r="M5" s="46" t="s">
        <v>4</v>
      </c>
      <c r="O5" s="46" t="s">
        <v>6</v>
      </c>
      <c r="Q5" s="46" t="s">
        <v>6</v>
      </c>
      <c r="S5" s="46" t="s">
        <v>4</v>
      </c>
      <c r="U5" s="46" t="s">
        <v>6</v>
      </c>
      <c r="W5" s="46" t="s">
        <v>6</v>
      </c>
      <c r="Y5" s="46" t="s">
        <v>4</v>
      </c>
      <c r="AA5" s="46" t="s">
        <v>6</v>
      </c>
      <c r="AC5" s="46" t="s">
        <v>4</v>
      </c>
      <c r="AE5" s="46" t="s">
        <v>6</v>
      </c>
      <c r="AG5" s="46" t="s">
        <v>6</v>
      </c>
      <c r="AI5" s="46" t="s">
        <v>4</v>
      </c>
      <c r="AK5" s="46" t="s">
        <v>6</v>
      </c>
      <c r="AM5" s="46" t="s">
        <v>6</v>
      </c>
      <c r="AO5" s="46" t="s">
        <v>6</v>
      </c>
      <c r="AQ5" s="46" t="s">
        <v>4</v>
      </c>
      <c r="AS5" s="46" t="s">
        <v>6</v>
      </c>
      <c r="AU5" s="46" t="s">
        <v>4</v>
      </c>
      <c r="AW5" s="46" t="s">
        <v>4</v>
      </c>
      <c r="AY5" s="46" t="s">
        <v>4</v>
      </c>
      <c r="BA5" s="46" t="s">
        <v>6</v>
      </c>
      <c r="BC5" s="46" t="s">
        <v>6</v>
      </c>
      <c r="BE5" s="46" t="s">
        <v>6</v>
      </c>
      <c r="BG5" s="46" t="s">
        <v>6</v>
      </c>
      <c r="BI5" s="46" t="s">
        <v>6</v>
      </c>
      <c r="BK5" s="46" t="s">
        <v>6</v>
      </c>
      <c r="BM5" s="46" t="s">
        <v>6</v>
      </c>
      <c r="BO5" s="46">
        <v>5</v>
      </c>
      <c r="BQ5" s="46">
        <v>3</v>
      </c>
      <c r="BS5" s="46">
        <v>3</v>
      </c>
      <c r="BU5" s="46">
        <v>3</v>
      </c>
      <c r="BW5" s="46">
        <v>3</v>
      </c>
      <c r="BY5" s="46">
        <v>5</v>
      </c>
      <c r="CA5" s="46">
        <v>5</v>
      </c>
      <c r="CC5" s="46">
        <v>5</v>
      </c>
      <c r="CE5" s="46">
        <v>5</v>
      </c>
      <c r="CG5" s="46">
        <v>5</v>
      </c>
      <c r="CI5" s="47"/>
    </row>
    <row r="6" spans="1:87" s="46" customFormat="1" ht="12.75" x14ac:dyDescent="0.25">
      <c r="B6" s="46" t="s">
        <v>155</v>
      </c>
      <c r="C6" s="47" t="s">
        <v>89</v>
      </c>
      <c r="E6" s="46" t="s">
        <v>361</v>
      </c>
      <c r="G6" s="46" t="s">
        <v>361</v>
      </c>
      <c r="I6" s="46" t="s">
        <v>4</v>
      </c>
      <c r="K6" s="46" t="s">
        <v>361</v>
      </c>
      <c r="M6" s="46" t="s">
        <v>4</v>
      </c>
      <c r="O6" s="46" t="s">
        <v>361</v>
      </c>
      <c r="Q6" s="46" t="s">
        <v>361</v>
      </c>
      <c r="S6" s="46" t="s">
        <v>4</v>
      </c>
      <c r="U6" s="46" t="s">
        <v>4</v>
      </c>
      <c r="W6" s="46" t="s">
        <v>361</v>
      </c>
      <c r="Y6" s="46" t="s">
        <v>4</v>
      </c>
      <c r="AA6" s="46" t="s">
        <v>4</v>
      </c>
      <c r="AC6" s="46" t="s">
        <v>4</v>
      </c>
      <c r="AE6" s="46" t="s">
        <v>4</v>
      </c>
      <c r="AG6" s="46" t="s">
        <v>361</v>
      </c>
      <c r="AI6" s="46" t="s">
        <v>4</v>
      </c>
      <c r="AK6" s="46" t="s">
        <v>361</v>
      </c>
      <c r="AM6" s="46" t="s">
        <v>361</v>
      </c>
      <c r="AO6" s="46" t="s">
        <v>361</v>
      </c>
      <c r="AQ6" s="46" t="s">
        <v>4</v>
      </c>
      <c r="AS6" s="46" t="s">
        <v>361</v>
      </c>
      <c r="AU6" s="46" t="s">
        <v>4</v>
      </c>
      <c r="AW6" s="46" t="s">
        <v>4</v>
      </c>
      <c r="AY6" s="46" t="s">
        <v>4</v>
      </c>
      <c r="BA6" s="46" t="s">
        <v>361</v>
      </c>
      <c r="BC6" s="46" t="s">
        <v>361</v>
      </c>
      <c r="BE6" s="46" t="s">
        <v>361</v>
      </c>
      <c r="BG6" s="46" t="s">
        <v>361</v>
      </c>
      <c r="BI6" s="46" t="s">
        <v>361</v>
      </c>
      <c r="BK6" s="46" t="s">
        <v>361</v>
      </c>
      <c r="BM6" s="46" t="s">
        <v>361</v>
      </c>
      <c r="BO6" s="46">
        <v>1</v>
      </c>
      <c r="BQ6" s="46">
        <v>1</v>
      </c>
      <c r="BS6" s="46">
        <v>1</v>
      </c>
      <c r="BU6" s="46">
        <v>3</v>
      </c>
      <c r="BW6" s="46">
        <v>1</v>
      </c>
      <c r="BY6" s="46">
        <v>3</v>
      </c>
      <c r="CA6" s="46">
        <v>2</v>
      </c>
      <c r="CC6" s="46">
        <v>1</v>
      </c>
      <c r="CE6" s="46">
        <v>2</v>
      </c>
      <c r="CG6" s="46">
        <v>2</v>
      </c>
      <c r="CI6" s="47"/>
    </row>
    <row r="7" spans="1:87" s="46" customFormat="1" ht="12.75" x14ac:dyDescent="0.25">
      <c r="B7" s="46" t="s">
        <v>164</v>
      </c>
      <c r="C7" s="47" t="s">
        <v>89</v>
      </c>
      <c r="E7" s="46" t="s">
        <v>361</v>
      </c>
      <c r="G7" s="46" t="s">
        <v>361</v>
      </c>
      <c r="I7" s="46" t="s">
        <v>4</v>
      </c>
      <c r="K7" s="46" t="s">
        <v>361</v>
      </c>
      <c r="M7" s="46" t="s">
        <v>361</v>
      </c>
      <c r="O7" s="46" t="s">
        <v>361</v>
      </c>
      <c r="Q7" s="46" t="s">
        <v>361</v>
      </c>
      <c r="S7" s="46" t="s">
        <v>361</v>
      </c>
      <c r="U7" s="46" t="s">
        <v>361</v>
      </c>
      <c r="W7" s="46" t="s">
        <v>361</v>
      </c>
      <c r="Y7" s="46" t="s">
        <v>361</v>
      </c>
      <c r="AA7" s="46" t="s">
        <v>361</v>
      </c>
      <c r="AC7" s="46" t="s">
        <v>361</v>
      </c>
      <c r="AE7" s="46" t="s">
        <v>361</v>
      </c>
      <c r="AG7" s="46" t="s">
        <v>361</v>
      </c>
      <c r="AI7" s="46" t="s">
        <v>361</v>
      </c>
      <c r="AK7" s="46" t="s">
        <v>361</v>
      </c>
      <c r="AM7" s="46" t="s">
        <v>361</v>
      </c>
      <c r="AO7" s="46" t="s">
        <v>361</v>
      </c>
      <c r="AQ7" s="46" t="s">
        <v>361</v>
      </c>
      <c r="AS7" s="46" t="s">
        <v>361</v>
      </c>
      <c r="AU7" s="46" t="s">
        <v>361</v>
      </c>
      <c r="AW7" s="46" t="s">
        <v>361</v>
      </c>
      <c r="AY7" s="46" t="s">
        <v>4</v>
      </c>
      <c r="BA7" s="46" t="s">
        <v>361</v>
      </c>
      <c r="BC7" s="46" t="s">
        <v>361</v>
      </c>
      <c r="BE7" s="46" t="s">
        <v>361</v>
      </c>
      <c r="BG7" s="46" t="s">
        <v>361</v>
      </c>
      <c r="BI7" s="46" t="s">
        <v>361</v>
      </c>
      <c r="BK7" s="46" t="s">
        <v>361</v>
      </c>
      <c r="BM7" s="46" t="s">
        <v>361</v>
      </c>
      <c r="BO7" s="46">
        <v>4</v>
      </c>
      <c r="BQ7" s="46">
        <v>4</v>
      </c>
      <c r="BS7" s="46">
        <v>4</v>
      </c>
      <c r="BU7" s="46">
        <v>4</v>
      </c>
      <c r="BW7" s="46">
        <v>4</v>
      </c>
      <c r="BY7" s="46">
        <v>4</v>
      </c>
      <c r="CA7" s="46">
        <v>4</v>
      </c>
      <c r="CC7" s="46">
        <v>4</v>
      </c>
      <c r="CE7" s="46">
        <v>4</v>
      </c>
      <c r="CG7" s="46">
        <v>4</v>
      </c>
      <c r="CI7" s="47"/>
    </row>
    <row r="8" spans="1:87" s="46" customFormat="1" ht="12.75" x14ac:dyDescent="0.25">
      <c r="B8" s="46" t="s">
        <v>174</v>
      </c>
      <c r="C8" s="47" t="s">
        <v>89</v>
      </c>
      <c r="E8" s="46" t="s">
        <v>6</v>
      </c>
      <c r="G8" s="46" t="s">
        <v>6</v>
      </c>
      <c r="I8" s="46" t="s">
        <v>4</v>
      </c>
      <c r="K8" s="46" t="s">
        <v>6</v>
      </c>
      <c r="M8" s="46" t="s">
        <v>6</v>
      </c>
      <c r="O8" s="46" t="s">
        <v>6</v>
      </c>
      <c r="Q8" s="46" t="s">
        <v>6</v>
      </c>
      <c r="S8" s="46" t="s">
        <v>6</v>
      </c>
      <c r="U8" s="46" t="s">
        <v>6</v>
      </c>
      <c r="W8" s="46" t="s">
        <v>6</v>
      </c>
      <c r="Y8" s="46" t="s">
        <v>6</v>
      </c>
      <c r="AA8" s="46" t="s">
        <v>6</v>
      </c>
      <c r="AC8" s="46" t="s">
        <v>6</v>
      </c>
      <c r="AE8" s="46" t="s">
        <v>6</v>
      </c>
      <c r="AG8" s="46" t="s">
        <v>6</v>
      </c>
      <c r="AI8" s="46" t="s">
        <v>4</v>
      </c>
      <c r="AK8" s="46" t="s">
        <v>6</v>
      </c>
      <c r="AM8" s="46" t="s">
        <v>6</v>
      </c>
      <c r="AO8" s="46" t="s">
        <v>6</v>
      </c>
      <c r="AQ8" s="46" t="s">
        <v>6</v>
      </c>
      <c r="AS8" s="46" t="s">
        <v>6</v>
      </c>
      <c r="AU8" s="46" t="s">
        <v>6</v>
      </c>
      <c r="AW8" s="46" t="s">
        <v>6</v>
      </c>
      <c r="AY8" s="46" t="s">
        <v>4</v>
      </c>
      <c r="BA8" s="46" t="s">
        <v>6</v>
      </c>
      <c r="BC8" s="46" t="s">
        <v>6</v>
      </c>
      <c r="BE8" s="46" t="s">
        <v>6</v>
      </c>
      <c r="BG8" s="46" t="s">
        <v>6</v>
      </c>
      <c r="BI8" s="46" t="s">
        <v>6</v>
      </c>
      <c r="BK8" s="46" t="s">
        <v>6</v>
      </c>
      <c r="BM8" s="46" t="s">
        <v>6</v>
      </c>
      <c r="BO8" s="46">
        <v>3</v>
      </c>
      <c r="BQ8" s="46">
        <v>3</v>
      </c>
      <c r="BS8" s="46">
        <v>3</v>
      </c>
      <c r="BU8" s="46">
        <v>3</v>
      </c>
      <c r="BW8" s="46">
        <v>1</v>
      </c>
      <c r="BY8" s="46">
        <v>4</v>
      </c>
      <c r="CA8" s="46">
        <v>5</v>
      </c>
      <c r="CC8" s="46">
        <v>5</v>
      </c>
      <c r="CE8" s="46">
        <v>5</v>
      </c>
      <c r="CG8" s="46">
        <v>5</v>
      </c>
      <c r="CI8" s="47"/>
    </row>
    <row r="9" spans="1:87" s="46" customFormat="1" ht="12.75" x14ac:dyDescent="0.25">
      <c r="B9" s="46" t="s">
        <v>180</v>
      </c>
      <c r="C9" s="47" t="s">
        <v>89</v>
      </c>
      <c r="E9" s="46" t="s">
        <v>4</v>
      </c>
      <c r="G9" s="46" t="s">
        <v>4</v>
      </c>
      <c r="I9" s="46" t="s">
        <v>4</v>
      </c>
      <c r="K9" s="46" t="s">
        <v>4</v>
      </c>
      <c r="M9" s="46" t="s">
        <v>4</v>
      </c>
      <c r="O9" s="46" t="s">
        <v>4</v>
      </c>
      <c r="Q9" s="46" t="s">
        <v>4</v>
      </c>
      <c r="S9" s="46" t="s">
        <v>4</v>
      </c>
      <c r="U9" s="46" t="s">
        <v>4</v>
      </c>
      <c r="W9" s="46" t="s">
        <v>4</v>
      </c>
      <c r="Y9" s="46" t="s">
        <v>4</v>
      </c>
      <c r="AA9" s="46" t="s">
        <v>5</v>
      </c>
      <c r="AC9" s="46" t="s">
        <v>5</v>
      </c>
      <c r="AE9" s="46" t="s">
        <v>10</v>
      </c>
      <c r="AG9" s="46" t="s">
        <v>6</v>
      </c>
      <c r="AI9" s="46" t="s">
        <v>4</v>
      </c>
      <c r="AK9" s="46" t="s">
        <v>5</v>
      </c>
      <c r="AM9" s="46" t="s">
        <v>10</v>
      </c>
      <c r="AO9" s="46" t="s">
        <v>5</v>
      </c>
      <c r="AQ9" s="46" t="s">
        <v>5</v>
      </c>
      <c r="AS9" s="46" t="s">
        <v>5</v>
      </c>
      <c r="AU9" s="46" t="s">
        <v>5</v>
      </c>
      <c r="AW9" s="46" t="s">
        <v>361</v>
      </c>
      <c r="AY9" s="46" t="s">
        <v>4</v>
      </c>
      <c r="BA9" s="46" t="s">
        <v>361</v>
      </c>
      <c r="BC9" s="46" t="s">
        <v>361</v>
      </c>
      <c r="BE9" s="46" t="s">
        <v>6</v>
      </c>
      <c r="BG9" s="46" t="s">
        <v>5</v>
      </c>
      <c r="BI9" s="46" t="s">
        <v>5</v>
      </c>
      <c r="BK9" s="46" t="s">
        <v>361</v>
      </c>
      <c r="BM9" s="46" t="s">
        <v>361</v>
      </c>
      <c r="BO9" s="46">
        <v>3</v>
      </c>
      <c r="BQ9" s="46">
        <v>2</v>
      </c>
      <c r="BS9" s="46">
        <v>1</v>
      </c>
      <c r="BU9" s="46">
        <v>3</v>
      </c>
      <c r="BW9" s="46">
        <v>2</v>
      </c>
      <c r="BY9" s="46">
        <v>3</v>
      </c>
      <c r="CA9" s="46">
        <v>3</v>
      </c>
      <c r="CC9" s="46">
        <v>4</v>
      </c>
      <c r="CE9" s="46">
        <v>3</v>
      </c>
      <c r="CG9" s="46">
        <v>3</v>
      </c>
      <c r="CI9" s="47"/>
    </row>
    <row r="10" spans="1:87" s="46" customFormat="1" ht="12.75" x14ac:dyDescent="0.25">
      <c r="B10" s="46" t="s">
        <v>219</v>
      </c>
      <c r="C10" s="47" t="s">
        <v>89</v>
      </c>
      <c r="E10" s="46" t="s">
        <v>4</v>
      </c>
      <c r="G10" s="46" t="s">
        <v>4</v>
      </c>
      <c r="I10" s="46" t="s">
        <v>4</v>
      </c>
      <c r="K10" s="46" t="s">
        <v>4</v>
      </c>
      <c r="M10" s="46" t="s">
        <v>4</v>
      </c>
      <c r="O10" s="46" t="s">
        <v>4</v>
      </c>
      <c r="Q10" s="46" t="s">
        <v>4</v>
      </c>
      <c r="S10" s="46" t="s">
        <v>4</v>
      </c>
      <c r="U10" s="46" t="s">
        <v>4</v>
      </c>
      <c r="W10" s="46" t="s">
        <v>4</v>
      </c>
      <c r="Y10" s="46" t="s">
        <v>4</v>
      </c>
      <c r="AA10" s="46" t="s">
        <v>4</v>
      </c>
      <c r="AC10" s="46" t="s">
        <v>4</v>
      </c>
      <c r="AE10" s="46" t="s">
        <v>4</v>
      </c>
      <c r="AG10" s="46" t="s">
        <v>4</v>
      </c>
      <c r="AI10" s="46" t="s">
        <v>4</v>
      </c>
      <c r="AK10" s="46" t="s">
        <v>4</v>
      </c>
      <c r="AM10" s="46" t="s">
        <v>4</v>
      </c>
      <c r="AO10" s="46" t="s">
        <v>4</v>
      </c>
      <c r="AQ10" s="46" t="s">
        <v>4</v>
      </c>
      <c r="AS10" s="46" t="s">
        <v>4</v>
      </c>
      <c r="AU10" s="46" t="s">
        <v>4</v>
      </c>
      <c r="AW10" s="46" t="s">
        <v>4</v>
      </c>
      <c r="AY10" s="46" t="s">
        <v>4</v>
      </c>
      <c r="BA10" s="46" t="s">
        <v>4</v>
      </c>
      <c r="BC10" s="46" t="s">
        <v>4</v>
      </c>
      <c r="BE10" s="46" t="s">
        <v>4</v>
      </c>
      <c r="BG10" s="46" t="s">
        <v>4</v>
      </c>
      <c r="BI10" s="46" t="s">
        <v>4</v>
      </c>
      <c r="BK10" s="46" t="s">
        <v>4</v>
      </c>
      <c r="BM10" s="46" t="s">
        <v>4</v>
      </c>
      <c r="BO10" s="46">
        <v>5</v>
      </c>
      <c r="BQ10" s="46">
        <v>5</v>
      </c>
      <c r="BS10" s="46">
        <v>5</v>
      </c>
      <c r="BU10" s="46">
        <v>5</v>
      </c>
      <c r="BW10" s="46">
        <v>5</v>
      </c>
      <c r="BY10" s="46">
        <v>5</v>
      </c>
      <c r="CA10" s="46">
        <v>5</v>
      </c>
      <c r="CC10" s="46">
        <v>5</v>
      </c>
      <c r="CE10" s="46">
        <v>5</v>
      </c>
      <c r="CG10" s="46">
        <v>5</v>
      </c>
      <c r="CI10" s="47"/>
    </row>
    <row r="11" spans="1:87" s="46" customFormat="1" ht="12.75" x14ac:dyDescent="0.25">
      <c r="B11" s="46" t="s">
        <v>220</v>
      </c>
      <c r="C11" s="47" t="s">
        <v>89</v>
      </c>
      <c r="E11" s="46" t="s">
        <v>10</v>
      </c>
      <c r="G11" s="46" t="s">
        <v>4</v>
      </c>
      <c r="I11" s="46" t="s">
        <v>4</v>
      </c>
      <c r="K11" s="46" t="s">
        <v>4</v>
      </c>
      <c r="M11" s="46" t="s">
        <v>361</v>
      </c>
      <c r="O11" s="46" t="s">
        <v>4</v>
      </c>
      <c r="Q11" s="46" t="s">
        <v>361</v>
      </c>
      <c r="S11" s="46" t="s">
        <v>361</v>
      </c>
      <c r="U11" s="46" t="s">
        <v>361</v>
      </c>
      <c r="W11" s="46" t="s">
        <v>361</v>
      </c>
      <c r="Y11" s="46" t="s">
        <v>4</v>
      </c>
      <c r="AA11" s="46" t="s">
        <v>361</v>
      </c>
      <c r="AC11" s="46" t="s">
        <v>361</v>
      </c>
      <c r="AE11" s="46" t="s">
        <v>361</v>
      </c>
      <c r="AG11" s="46" t="s">
        <v>361</v>
      </c>
      <c r="AI11" s="46" t="s">
        <v>4</v>
      </c>
      <c r="AK11" s="46" t="s">
        <v>361</v>
      </c>
      <c r="AM11" s="46" t="s">
        <v>361</v>
      </c>
      <c r="AO11" s="46" t="s">
        <v>361</v>
      </c>
      <c r="AQ11" s="46" t="s">
        <v>361</v>
      </c>
      <c r="AS11" s="46" t="s">
        <v>361</v>
      </c>
      <c r="AU11" s="46" t="s">
        <v>361</v>
      </c>
      <c r="AW11" s="46" t="s">
        <v>361</v>
      </c>
      <c r="AY11" s="46" t="s">
        <v>361</v>
      </c>
      <c r="BA11" s="46" t="s">
        <v>361</v>
      </c>
      <c r="BC11" s="46" t="s">
        <v>361</v>
      </c>
      <c r="BE11" s="46" t="s">
        <v>361</v>
      </c>
      <c r="BG11" s="46" t="s">
        <v>361</v>
      </c>
      <c r="BI11" s="46" t="s">
        <v>361</v>
      </c>
      <c r="BK11" s="46" t="s">
        <v>361</v>
      </c>
      <c r="BM11" s="46" t="s">
        <v>361</v>
      </c>
      <c r="BO11" s="46">
        <v>3</v>
      </c>
      <c r="BQ11" s="46">
        <v>1</v>
      </c>
      <c r="BS11" s="46">
        <v>1</v>
      </c>
      <c r="BU11" s="46">
        <v>3</v>
      </c>
      <c r="BW11" s="46">
        <v>1</v>
      </c>
      <c r="BY11" s="46">
        <v>1</v>
      </c>
      <c r="CA11" s="46">
        <v>4</v>
      </c>
      <c r="CC11" s="46">
        <v>4</v>
      </c>
      <c r="CE11" s="46">
        <v>4</v>
      </c>
      <c r="CG11" s="46">
        <v>4</v>
      </c>
      <c r="CI11" s="47"/>
    </row>
    <row r="12" spans="1:87" s="46" customFormat="1" ht="12.75" x14ac:dyDescent="0.25">
      <c r="B12" s="46" t="s">
        <v>239</v>
      </c>
      <c r="C12" s="47" t="s">
        <v>89</v>
      </c>
      <c r="E12" s="46" t="s">
        <v>4</v>
      </c>
      <c r="G12" s="46" t="s">
        <v>4</v>
      </c>
      <c r="I12" s="46" t="s">
        <v>4</v>
      </c>
      <c r="K12" s="46" t="s">
        <v>4</v>
      </c>
      <c r="M12" s="46" t="s">
        <v>361</v>
      </c>
      <c r="O12" s="46" t="s">
        <v>361</v>
      </c>
      <c r="Q12" s="46" t="s">
        <v>361</v>
      </c>
      <c r="S12" s="46" t="s">
        <v>361</v>
      </c>
      <c r="U12" s="46" t="s">
        <v>361</v>
      </c>
      <c r="W12" s="46" t="s">
        <v>361</v>
      </c>
      <c r="Y12" s="46" t="s">
        <v>4</v>
      </c>
      <c r="AA12" s="46" t="s">
        <v>361</v>
      </c>
      <c r="AC12" s="46" t="s">
        <v>361</v>
      </c>
      <c r="AE12" s="46" t="s">
        <v>361</v>
      </c>
      <c r="AG12" s="46" t="s">
        <v>361</v>
      </c>
      <c r="AI12" s="46" t="s">
        <v>361</v>
      </c>
      <c r="AK12" s="46" t="s">
        <v>361</v>
      </c>
      <c r="AM12" s="46" t="s">
        <v>361</v>
      </c>
      <c r="AO12" s="46" t="s">
        <v>361</v>
      </c>
      <c r="AQ12" s="46" t="s">
        <v>361</v>
      </c>
      <c r="AS12" s="46" t="s">
        <v>361</v>
      </c>
      <c r="AU12" s="46" t="s">
        <v>361</v>
      </c>
      <c r="AW12" s="46" t="s">
        <v>361</v>
      </c>
      <c r="AY12" s="46" t="s">
        <v>5</v>
      </c>
      <c r="BA12" s="46" t="s">
        <v>361</v>
      </c>
      <c r="BC12" s="46" t="s">
        <v>361</v>
      </c>
      <c r="BE12" s="46" t="s">
        <v>361</v>
      </c>
      <c r="BG12" s="46" t="s">
        <v>361</v>
      </c>
      <c r="BI12" s="46" t="s">
        <v>361</v>
      </c>
      <c r="BK12" s="46" t="s">
        <v>361</v>
      </c>
      <c r="BM12" s="46" t="s">
        <v>361</v>
      </c>
      <c r="BO12" s="46">
        <v>5</v>
      </c>
      <c r="BQ12" s="46">
        <v>2</v>
      </c>
      <c r="BS12" s="46">
        <v>1</v>
      </c>
      <c r="BU12" s="46">
        <v>4</v>
      </c>
      <c r="BW12" s="46">
        <v>1</v>
      </c>
      <c r="BY12" s="46">
        <v>2</v>
      </c>
      <c r="CA12" s="46">
        <v>2</v>
      </c>
      <c r="CC12" s="46">
        <v>1</v>
      </c>
      <c r="CE12" s="46">
        <v>3</v>
      </c>
      <c r="CG12" s="46">
        <v>3</v>
      </c>
      <c r="CI12" s="47" t="s">
        <v>240</v>
      </c>
    </row>
    <row r="13" spans="1:87" s="46" customFormat="1" ht="12.75" x14ac:dyDescent="0.25">
      <c r="B13" s="46" t="s">
        <v>247</v>
      </c>
      <c r="C13" s="47" t="s">
        <v>89</v>
      </c>
      <c r="E13" s="46" t="s">
        <v>361</v>
      </c>
      <c r="G13" s="46" t="s">
        <v>361</v>
      </c>
      <c r="I13" s="46" t="s">
        <v>361</v>
      </c>
      <c r="K13" s="46" t="s">
        <v>361</v>
      </c>
      <c r="M13" s="46" t="s">
        <v>361</v>
      </c>
      <c r="O13" s="46" t="s">
        <v>361</v>
      </c>
      <c r="Q13" s="46" t="s">
        <v>361</v>
      </c>
      <c r="S13" s="46" t="s">
        <v>361</v>
      </c>
      <c r="U13" s="46" t="s">
        <v>361</v>
      </c>
      <c r="W13" s="46" t="s">
        <v>361</v>
      </c>
      <c r="Y13" s="46" t="s">
        <v>361</v>
      </c>
      <c r="AA13" s="46" t="s">
        <v>361</v>
      </c>
      <c r="AC13" s="46" t="s">
        <v>361</v>
      </c>
      <c r="AE13" s="46" t="s">
        <v>361</v>
      </c>
      <c r="AG13" s="46" t="s">
        <v>361</v>
      </c>
      <c r="AI13" s="46" t="s">
        <v>361</v>
      </c>
      <c r="AK13" s="46" t="s">
        <v>361</v>
      </c>
      <c r="AM13" s="46" t="s">
        <v>361</v>
      </c>
      <c r="AO13" s="46" t="s">
        <v>361</v>
      </c>
      <c r="AQ13" s="46" t="s">
        <v>361</v>
      </c>
      <c r="AS13" s="46" t="s">
        <v>361</v>
      </c>
      <c r="AU13" s="46" t="s">
        <v>361</v>
      </c>
      <c r="AW13" s="46" t="s">
        <v>361</v>
      </c>
      <c r="AY13" s="46" t="s">
        <v>361</v>
      </c>
      <c r="BA13" s="46" t="s">
        <v>361</v>
      </c>
      <c r="BC13" s="46" t="s">
        <v>361</v>
      </c>
      <c r="BE13" s="46" t="s">
        <v>361</v>
      </c>
      <c r="BG13" s="46" t="s">
        <v>361</v>
      </c>
      <c r="BI13" s="46" t="s">
        <v>361</v>
      </c>
      <c r="BK13" s="46" t="s">
        <v>361</v>
      </c>
      <c r="BM13" s="46" t="s">
        <v>361</v>
      </c>
      <c r="BO13" s="46">
        <v>1</v>
      </c>
      <c r="BQ13" s="46">
        <v>1</v>
      </c>
      <c r="BS13" s="46">
        <v>4</v>
      </c>
      <c r="BU13" s="46">
        <v>3</v>
      </c>
      <c r="BW13" s="46">
        <v>3</v>
      </c>
      <c r="BY13" s="46">
        <v>3</v>
      </c>
      <c r="CA13" s="46">
        <v>3</v>
      </c>
      <c r="CC13" s="46">
        <v>3</v>
      </c>
      <c r="CE13" s="46">
        <v>3</v>
      </c>
      <c r="CG13" s="46">
        <v>3</v>
      </c>
      <c r="CI13" s="47" t="s">
        <v>248</v>
      </c>
    </row>
    <row r="14" spans="1:87" s="46" customFormat="1" ht="12.75" x14ac:dyDescent="0.25">
      <c r="B14" s="46" t="s">
        <v>265</v>
      </c>
      <c r="C14" s="47" t="s">
        <v>89</v>
      </c>
      <c r="E14" s="46" t="s">
        <v>361</v>
      </c>
      <c r="G14" s="46" t="s">
        <v>361</v>
      </c>
      <c r="I14" s="46" t="s">
        <v>361</v>
      </c>
      <c r="K14" s="46" t="s">
        <v>361</v>
      </c>
      <c r="M14" s="46" t="s">
        <v>361</v>
      </c>
      <c r="O14" s="46" t="s">
        <v>361</v>
      </c>
      <c r="Q14" s="46" t="s">
        <v>361</v>
      </c>
      <c r="S14" s="46" t="s">
        <v>361</v>
      </c>
      <c r="U14" s="46" t="s">
        <v>361</v>
      </c>
      <c r="W14" s="46" t="s">
        <v>361</v>
      </c>
      <c r="Y14" s="46" t="s">
        <v>361</v>
      </c>
      <c r="AA14" s="46" t="s">
        <v>361</v>
      </c>
      <c r="AC14" s="46" t="s">
        <v>361</v>
      </c>
      <c r="AE14" s="46" t="s">
        <v>361</v>
      </c>
      <c r="AG14" s="46" t="s">
        <v>361</v>
      </c>
      <c r="AI14" s="46" t="s">
        <v>4</v>
      </c>
      <c r="AK14" s="46" t="s">
        <v>361</v>
      </c>
      <c r="AM14" s="46" t="s">
        <v>361</v>
      </c>
      <c r="AO14" s="46" t="s">
        <v>361</v>
      </c>
      <c r="AQ14" s="46" t="s">
        <v>361</v>
      </c>
      <c r="AS14" s="46" t="s">
        <v>361</v>
      </c>
      <c r="AU14" s="46" t="s">
        <v>361</v>
      </c>
      <c r="AW14" s="46" t="s">
        <v>361</v>
      </c>
      <c r="AY14" s="46" t="s">
        <v>4</v>
      </c>
      <c r="BA14" s="46" t="s">
        <v>361</v>
      </c>
      <c r="BC14" s="46" t="s">
        <v>361</v>
      </c>
      <c r="BE14" s="46" t="s">
        <v>361</v>
      </c>
      <c r="BG14" s="46" t="s">
        <v>361</v>
      </c>
      <c r="BI14" s="46" t="s">
        <v>361</v>
      </c>
      <c r="BK14" s="46" t="s">
        <v>361</v>
      </c>
      <c r="BM14" s="46" t="s">
        <v>361</v>
      </c>
      <c r="BO14" s="46">
        <v>3</v>
      </c>
      <c r="BQ14" s="46">
        <v>2</v>
      </c>
      <c r="BS14" s="46">
        <v>2</v>
      </c>
      <c r="BU14" s="46">
        <v>3</v>
      </c>
      <c r="BW14" s="46">
        <v>1</v>
      </c>
      <c r="BY14" s="46">
        <v>4</v>
      </c>
      <c r="CA14" s="46">
        <v>1</v>
      </c>
      <c r="CC14" s="46">
        <v>1</v>
      </c>
      <c r="CE14" s="46">
        <v>3</v>
      </c>
      <c r="CG14" s="46">
        <v>2</v>
      </c>
      <c r="CI14" s="47" t="s">
        <v>266</v>
      </c>
    </row>
    <row r="15" spans="1:87" s="46" customFormat="1" ht="12.75" x14ac:dyDescent="0.25">
      <c r="B15" s="46" t="s">
        <v>288</v>
      </c>
      <c r="C15" s="47" t="s">
        <v>89</v>
      </c>
      <c r="E15" s="46" t="s">
        <v>4</v>
      </c>
      <c r="G15" s="46" t="s">
        <v>361</v>
      </c>
      <c r="I15" s="46" t="s">
        <v>361</v>
      </c>
      <c r="K15" s="46" t="s">
        <v>361</v>
      </c>
      <c r="M15" s="46" t="s">
        <v>10</v>
      </c>
      <c r="O15" s="46" t="s">
        <v>4</v>
      </c>
      <c r="Q15" s="46" t="s">
        <v>4</v>
      </c>
      <c r="S15" s="46" t="s">
        <v>4</v>
      </c>
      <c r="U15" s="46" t="s">
        <v>4</v>
      </c>
      <c r="W15" s="46" t="s">
        <v>4</v>
      </c>
      <c r="Y15" s="46" t="s">
        <v>4</v>
      </c>
      <c r="AA15" s="46" t="s">
        <v>361</v>
      </c>
      <c r="AC15" s="46" t="s">
        <v>5</v>
      </c>
      <c r="AE15" s="46" t="s">
        <v>5</v>
      </c>
      <c r="AG15" s="46" t="s">
        <v>361</v>
      </c>
      <c r="AI15" s="46" t="s">
        <v>4</v>
      </c>
      <c r="AK15" s="46" t="s">
        <v>361</v>
      </c>
      <c r="AM15" s="46" t="s">
        <v>361</v>
      </c>
      <c r="AO15" s="46" t="s">
        <v>361</v>
      </c>
      <c r="AQ15" s="46" t="s">
        <v>361</v>
      </c>
      <c r="AS15" s="46" t="s">
        <v>361</v>
      </c>
      <c r="AU15" s="46" t="s">
        <v>361</v>
      </c>
      <c r="AW15" s="46" t="s">
        <v>361</v>
      </c>
      <c r="AY15" s="46" t="s">
        <v>4</v>
      </c>
      <c r="BA15" s="46" t="s">
        <v>361</v>
      </c>
      <c r="BC15" s="46" t="s">
        <v>5</v>
      </c>
      <c r="BE15" s="46" t="s">
        <v>4</v>
      </c>
      <c r="BG15" s="46" t="s">
        <v>361</v>
      </c>
      <c r="BI15" s="46" t="s">
        <v>5</v>
      </c>
      <c r="BK15" s="46" t="s">
        <v>361</v>
      </c>
      <c r="BM15" s="46" t="s">
        <v>361</v>
      </c>
      <c r="BO15" s="46">
        <v>3</v>
      </c>
      <c r="BQ15" s="46">
        <v>2</v>
      </c>
      <c r="BS15" s="46">
        <v>2</v>
      </c>
      <c r="BU15" s="46">
        <v>3</v>
      </c>
      <c r="BW15" s="46">
        <v>1</v>
      </c>
      <c r="BY15" s="46">
        <v>2</v>
      </c>
      <c r="CA15" s="46">
        <v>3</v>
      </c>
      <c r="CC15" s="46">
        <v>3</v>
      </c>
      <c r="CE15" s="46">
        <v>4</v>
      </c>
      <c r="CG15" s="46">
        <v>4</v>
      </c>
      <c r="CI15" s="47"/>
    </row>
    <row r="16" spans="1:87" s="46" customFormat="1" ht="12.75" x14ac:dyDescent="0.25">
      <c r="B16" s="46" t="s">
        <v>304</v>
      </c>
      <c r="C16" s="47" t="s">
        <v>89</v>
      </c>
      <c r="E16" s="46" t="s">
        <v>6</v>
      </c>
      <c r="G16" s="46" t="s">
        <v>6</v>
      </c>
      <c r="I16" s="46" t="s">
        <v>6</v>
      </c>
      <c r="K16" s="46" t="s">
        <v>6</v>
      </c>
      <c r="M16" s="46" t="s">
        <v>6</v>
      </c>
      <c r="O16" s="46" t="s">
        <v>6</v>
      </c>
      <c r="Q16" s="46" t="s">
        <v>6</v>
      </c>
      <c r="S16" s="46" t="s">
        <v>6</v>
      </c>
      <c r="U16" s="46" t="s">
        <v>6</v>
      </c>
      <c r="W16" s="46" t="s">
        <v>6</v>
      </c>
      <c r="Y16" s="46" t="s">
        <v>6</v>
      </c>
      <c r="AA16" s="46" t="s">
        <v>6</v>
      </c>
      <c r="AC16" s="46" t="s">
        <v>6</v>
      </c>
      <c r="AE16" s="46" t="s">
        <v>6</v>
      </c>
      <c r="AG16" s="46" t="s">
        <v>6</v>
      </c>
      <c r="AI16" s="46" t="s">
        <v>6</v>
      </c>
      <c r="AK16" s="46" t="s">
        <v>6</v>
      </c>
      <c r="AM16" s="46" t="s">
        <v>6</v>
      </c>
      <c r="AO16" s="46" t="s">
        <v>6</v>
      </c>
      <c r="AQ16" s="46" t="s">
        <v>6</v>
      </c>
      <c r="AS16" s="46" t="s">
        <v>6</v>
      </c>
      <c r="AU16" s="46" t="s">
        <v>6</v>
      </c>
      <c r="AW16" s="46" t="s">
        <v>6</v>
      </c>
      <c r="AY16" s="46" t="s">
        <v>6</v>
      </c>
      <c r="BA16" s="46" t="s">
        <v>6</v>
      </c>
      <c r="BC16" s="46" t="s">
        <v>6</v>
      </c>
      <c r="BE16" s="46" t="s">
        <v>6</v>
      </c>
      <c r="BG16" s="46" t="s">
        <v>6</v>
      </c>
      <c r="BI16" s="46" t="s">
        <v>6</v>
      </c>
      <c r="BK16" s="46" t="s">
        <v>6</v>
      </c>
      <c r="BM16" s="46" t="s">
        <v>6</v>
      </c>
      <c r="BO16" s="46">
        <v>2</v>
      </c>
      <c r="BQ16" s="46">
        <v>2</v>
      </c>
      <c r="BS16" s="46">
        <v>2</v>
      </c>
      <c r="BU16" s="46">
        <v>2</v>
      </c>
      <c r="BW16" s="46">
        <v>2</v>
      </c>
      <c r="BY16" s="46">
        <v>3</v>
      </c>
      <c r="CA16" s="46">
        <v>3</v>
      </c>
      <c r="CC16" s="46">
        <v>3</v>
      </c>
      <c r="CE16" s="46">
        <v>3</v>
      </c>
      <c r="CG16" s="46">
        <v>3</v>
      </c>
      <c r="CI16" s="47"/>
    </row>
    <row r="17" spans="1:87" s="46" customFormat="1" ht="12.75" x14ac:dyDescent="0.25">
      <c r="B17" s="46" t="s">
        <v>317</v>
      </c>
      <c r="C17" s="47" t="s">
        <v>89</v>
      </c>
      <c r="E17" s="46" t="s">
        <v>4</v>
      </c>
      <c r="G17" s="46" t="s">
        <v>4</v>
      </c>
      <c r="I17" s="46" t="s">
        <v>4</v>
      </c>
      <c r="K17" s="46" t="s">
        <v>4</v>
      </c>
      <c r="M17" s="46" t="s">
        <v>4</v>
      </c>
      <c r="O17" s="46" t="s">
        <v>361</v>
      </c>
      <c r="Q17" s="46" t="s">
        <v>361</v>
      </c>
      <c r="S17" s="46" t="s">
        <v>4</v>
      </c>
      <c r="U17" s="46" t="s">
        <v>4</v>
      </c>
      <c r="W17" s="46" t="s">
        <v>4</v>
      </c>
      <c r="Y17" s="46" t="s">
        <v>4</v>
      </c>
      <c r="AA17" s="46" t="s">
        <v>361</v>
      </c>
      <c r="AC17" s="46" t="s">
        <v>361</v>
      </c>
      <c r="AE17" s="46" t="s">
        <v>10</v>
      </c>
      <c r="AG17" s="46" t="s">
        <v>10</v>
      </c>
      <c r="AI17" s="46" t="s">
        <v>10</v>
      </c>
      <c r="AK17" s="46" t="s">
        <v>361</v>
      </c>
      <c r="AM17" s="46" t="s">
        <v>361</v>
      </c>
      <c r="AO17" s="46" t="s">
        <v>361</v>
      </c>
      <c r="AQ17" s="46" t="s">
        <v>361</v>
      </c>
      <c r="AS17" s="46" t="s">
        <v>361</v>
      </c>
      <c r="AU17" s="46" t="s">
        <v>361</v>
      </c>
      <c r="AW17" s="46" t="s">
        <v>361</v>
      </c>
      <c r="AY17" s="46" t="s">
        <v>4</v>
      </c>
      <c r="BA17" s="46" t="s">
        <v>361</v>
      </c>
      <c r="BC17" s="46" t="s">
        <v>10</v>
      </c>
      <c r="BE17" s="46" t="s">
        <v>4</v>
      </c>
      <c r="BG17" s="46" t="s">
        <v>361</v>
      </c>
      <c r="BI17" s="46" t="s">
        <v>361</v>
      </c>
      <c r="BK17" s="46" t="s">
        <v>361</v>
      </c>
      <c r="BM17" s="46" t="s">
        <v>361</v>
      </c>
      <c r="BO17" s="46">
        <v>5</v>
      </c>
      <c r="BQ17" s="46">
        <v>4</v>
      </c>
      <c r="BS17" s="46">
        <v>4</v>
      </c>
      <c r="BU17" s="46">
        <v>4</v>
      </c>
      <c r="BW17" s="46">
        <v>4</v>
      </c>
      <c r="BY17" s="46">
        <v>4</v>
      </c>
      <c r="CA17" s="46">
        <v>4</v>
      </c>
      <c r="CC17" s="46">
        <v>4</v>
      </c>
      <c r="CE17" s="46">
        <v>4</v>
      </c>
      <c r="CG17" s="46">
        <v>4</v>
      </c>
      <c r="CI17" s="47"/>
    </row>
    <row r="18" spans="1:87" x14ac:dyDescent="0.25">
      <c r="C18" s="29"/>
      <c r="E18" s="2">
        <f>SUBTOTAL(103,Table28[COLOR PRINTING])</f>
        <v>16</v>
      </c>
      <c r="G18" s="2">
        <f>SUBTOTAL(103,Table28[DOCUMENT SCANNER])</f>
        <v>16</v>
      </c>
      <c r="I18" s="2">
        <f>SUBTOTAL(103,Table28[EMAIL HELP])</f>
        <v>16</v>
      </c>
      <c r="K18" s="2">
        <f>SUBTOTAL(103,Table28[DUPLEX PRINTING])</f>
        <v>16</v>
      </c>
      <c r="M18" s="2">
        <f>SUBTOTAL(103,Table28[HEADPHONES])</f>
        <v>16</v>
      </c>
      <c r="O18" s="2">
        <f>SUBTOTAL(103,Table28[ANDROID PHONE WIFI])</f>
        <v>16</v>
      </c>
      <c r="Q18" s="2">
        <f>SUBTOTAL(103,Table28[ANDROID TABLET WIFI])</f>
        <v>16</v>
      </c>
      <c r="S18" s="2">
        <f>SUBTOTAL(103,Table28[IPAD WIFI])</f>
        <v>16</v>
      </c>
      <c r="U18" s="2">
        <f>SUBTOTAL(103,Table28[IPHONE WIFI])</f>
        <v>16</v>
      </c>
      <c r="W18" s="2">
        <f>SUBTOTAL(103,Table28[IPOD WIFI])</f>
        <v>16</v>
      </c>
      <c r="Y18" s="2">
        <f>SUBTOTAL(103,Table28[LAPTOP WIFI])</f>
        <v>16</v>
      </c>
      <c r="AA18" s="2">
        <f>SUBTOTAL(103,Table28[MS PUBLISHER BROCHURE])</f>
        <v>16</v>
      </c>
      <c r="AC18" s="2">
        <f>SUBTOTAL(103,Table28[MS WORD BROCHURE])</f>
        <v>16</v>
      </c>
      <c r="AE18" s="2">
        <f>SUBTOTAL(103,Table28[HELP PERSONAL LAPTOP RUN BETTER])</f>
        <v>16</v>
      </c>
      <c r="AG18" s="2">
        <f>SUBTOTAL(103,Table28[REMOVE VIRUS PERSONAL LAPTOP])</f>
        <v>16</v>
      </c>
      <c r="AI18" s="2">
        <f>SUBTOTAL(103,Table28[D2L HELP])</f>
        <v>16</v>
      </c>
      <c r="AK18" s="2">
        <f>SUBTOTAL(103,Table28[MS ACCESS HOMEWORK])</f>
        <v>16</v>
      </c>
      <c r="AM18" s="2">
        <f>SUBTOTAL(103,Table28[MS EXCEL CHART HELP])</f>
        <v>16</v>
      </c>
      <c r="AO18" s="2">
        <f>SUBTOTAL(103,Table28[MS EXCEL HOMEWORK HELP])</f>
        <v>16</v>
      </c>
      <c r="AQ18" s="2">
        <f>SUBTOTAL(103,Table28[MS POWERPOINT PRESENTATION HELP])</f>
        <v>16</v>
      </c>
      <c r="AS18" s="2">
        <f>SUBTOTAL(103,Table28[MS PUBLISHER HOMEWORK HELP])</f>
        <v>16</v>
      </c>
      <c r="AU18" s="2">
        <f>SUBTOTAL(103,Table28[MS WORD HOMEWORK])</f>
        <v>16</v>
      </c>
      <c r="AW18" s="2">
        <f>SUBTOTAL(103,Table28["OTHER" HOMEWORK HELP])</f>
        <v>16</v>
      </c>
      <c r="AY18" s="2">
        <f>SUBTOTAL(103,Table28[PASSWORD RESET])</f>
        <v>16</v>
      </c>
      <c r="BA18" s="2">
        <f>SUBTOTAL(103,Table28[PHOTO EDITING SOFTWARE])</f>
        <v>16</v>
      </c>
      <c r="BC18" s="2">
        <f>SUBTOTAL(103,Table28[REPAIR/UPGRADE PERSONAL LAPTOP])</f>
        <v>16</v>
      </c>
      <c r="BE18" s="2">
        <f>SUBTOTAL(103,Table28[SCAN &amp; SAVE FOR ME])</f>
        <v>16</v>
      </c>
      <c r="BG18" s="2">
        <f>SUBTOTAL(103,Table28[SCREEN READER SOFTWARE])</f>
        <v>16</v>
      </c>
      <c r="BI18" s="2">
        <f>SUBTOTAL(103,Table28[TRANSCRIPTION SOFTWARE])</f>
        <v>16</v>
      </c>
      <c r="BK18" s="2">
        <f>SUBTOTAL(103,Table28[VIDEO EDITING SOFTWARE])</f>
        <v>16</v>
      </c>
      <c r="BM18" s="2">
        <f>SUBTOTAL(103,Table28[WEB DESIGN SOFTWARE])</f>
        <v>16</v>
      </c>
    </row>
    <row r="19" spans="1:87" x14ac:dyDescent="0.25">
      <c r="C19" s="29"/>
    </row>
    <row r="20" spans="1:87" x14ac:dyDescent="0.25">
      <c r="C20" s="29"/>
    </row>
    <row r="22" spans="1:87" s="62" customFormat="1" ht="66.75" thickBot="1" x14ac:dyDescent="0.3">
      <c r="A22" s="127" t="s">
        <v>321</v>
      </c>
      <c r="B22" s="127"/>
      <c r="C22" s="60">
        <f>SUM(C23:C32)</f>
        <v>16</v>
      </c>
      <c r="D22" s="126" t="s">
        <v>322</v>
      </c>
      <c r="E22" s="126"/>
      <c r="F22" s="126" t="s">
        <v>323</v>
      </c>
      <c r="G22" s="126"/>
      <c r="H22" s="126" t="s">
        <v>324</v>
      </c>
      <c r="I22" s="126"/>
      <c r="J22" s="126" t="s">
        <v>325</v>
      </c>
      <c r="K22" s="126"/>
      <c r="L22" s="126" t="s">
        <v>326</v>
      </c>
      <c r="M22" s="126"/>
      <c r="N22" s="126" t="s">
        <v>327</v>
      </c>
      <c r="O22" s="126"/>
      <c r="P22" s="126" t="s">
        <v>328</v>
      </c>
      <c r="Q22" s="126"/>
      <c r="R22" s="126" t="s">
        <v>329</v>
      </c>
      <c r="S22" s="126"/>
      <c r="T22" s="126" t="s">
        <v>330</v>
      </c>
      <c r="U22" s="126"/>
      <c r="V22" s="126" t="s">
        <v>331</v>
      </c>
      <c r="W22" s="126"/>
      <c r="X22" s="126" t="s">
        <v>332</v>
      </c>
      <c r="Y22" s="126"/>
      <c r="Z22" s="126" t="s">
        <v>333</v>
      </c>
      <c r="AA22" s="126"/>
      <c r="AB22" s="127" t="s">
        <v>334</v>
      </c>
      <c r="AC22" s="127"/>
      <c r="AD22" s="126" t="s">
        <v>335</v>
      </c>
      <c r="AE22" s="126"/>
      <c r="AF22" s="126" t="s">
        <v>336</v>
      </c>
      <c r="AG22" s="126"/>
      <c r="AH22" s="126" t="s">
        <v>337</v>
      </c>
      <c r="AI22" s="126"/>
      <c r="AJ22" s="126" t="s">
        <v>338</v>
      </c>
      <c r="AK22" s="126"/>
      <c r="AL22" s="126" t="s">
        <v>339</v>
      </c>
      <c r="AM22" s="126"/>
      <c r="AN22" s="61"/>
      <c r="AO22" s="61" t="s">
        <v>340</v>
      </c>
      <c r="AP22" s="61"/>
      <c r="AQ22" s="61" t="s">
        <v>341</v>
      </c>
      <c r="AR22" s="126" t="s">
        <v>342</v>
      </c>
      <c r="AS22" s="126"/>
      <c r="AT22" s="126" t="s">
        <v>343</v>
      </c>
      <c r="AU22" s="126"/>
      <c r="AV22" s="126" t="s">
        <v>344</v>
      </c>
      <c r="AW22" s="126"/>
      <c r="AX22" s="126" t="s">
        <v>345</v>
      </c>
      <c r="AY22" s="126"/>
      <c r="AZ22" s="126" t="s">
        <v>346</v>
      </c>
      <c r="BA22" s="126"/>
      <c r="BB22" s="126" t="s">
        <v>347</v>
      </c>
      <c r="BC22" s="126"/>
      <c r="BD22" s="126" t="s">
        <v>348</v>
      </c>
      <c r="BE22" s="126"/>
      <c r="BF22" s="126" t="s">
        <v>349</v>
      </c>
      <c r="BG22" s="126"/>
      <c r="BH22" s="126" t="s">
        <v>350</v>
      </c>
      <c r="BI22" s="126"/>
      <c r="BJ22" s="126" t="s">
        <v>351</v>
      </c>
      <c r="BK22" s="126"/>
      <c r="BL22" s="126" t="s">
        <v>352</v>
      </c>
      <c r="BM22" s="126"/>
      <c r="BN22" s="128" t="s">
        <v>353</v>
      </c>
      <c r="BO22" s="128"/>
      <c r="BP22" s="128" t="s">
        <v>354</v>
      </c>
      <c r="BQ22" s="128"/>
      <c r="BR22" s="128" t="s">
        <v>355</v>
      </c>
      <c r="BS22" s="128"/>
      <c r="BT22" s="128" t="s">
        <v>356</v>
      </c>
      <c r="BU22" s="128"/>
      <c r="BV22" s="128" t="s">
        <v>357</v>
      </c>
      <c r="BW22" s="128"/>
      <c r="BX22" s="128" t="s">
        <v>358</v>
      </c>
      <c r="BY22" s="128"/>
      <c r="BZ22" s="128" t="s">
        <v>400</v>
      </c>
      <c r="CA22" s="128"/>
      <c r="CB22" s="128" t="s">
        <v>359</v>
      </c>
      <c r="CC22" s="128"/>
      <c r="CD22" s="128" t="s">
        <v>351</v>
      </c>
      <c r="CE22" s="128"/>
      <c r="CF22" s="128" t="s">
        <v>352</v>
      </c>
      <c r="CG22" s="128"/>
      <c r="CI22" s="63"/>
    </row>
    <row r="23" spans="1:87" s="8" customFormat="1" x14ac:dyDescent="0.25">
      <c r="A23" s="17"/>
      <c r="B23" s="18" t="s">
        <v>3</v>
      </c>
      <c r="C23" s="19">
        <f t="shared" ref="C23:C32" si="0">COUNTIF($C$1:$C$17,B23)</f>
        <v>0</v>
      </c>
      <c r="D23" s="10" t="s">
        <v>4</v>
      </c>
      <c r="E23" s="11">
        <f>COUNTIF($E$1:$E$17,D23)</f>
        <v>5</v>
      </c>
      <c r="F23" s="10" t="s">
        <v>4</v>
      </c>
      <c r="G23" s="23">
        <f>COUNTIF(G1:G17,F23)</f>
        <v>7</v>
      </c>
      <c r="H23" s="10" t="s">
        <v>4</v>
      </c>
      <c r="I23" s="23">
        <f>COUNTIF(I1:I17,H23)</f>
        <v>10</v>
      </c>
      <c r="J23" s="10" t="s">
        <v>4</v>
      </c>
      <c r="K23" s="23">
        <f>COUNTIF(K1:K17,J23)</f>
        <v>5</v>
      </c>
      <c r="L23" s="10" t="s">
        <v>4</v>
      </c>
      <c r="M23" s="23">
        <f>COUNTIF(M1:M17,L23)</f>
        <v>6</v>
      </c>
      <c r="N23" s="10" t="s">
        <v>4</v>
      </c>
      <c r="O23" s="23">
        <f>COUNTIF(O1:O17,N23)</f>
        <v>5</v>
      </c>
      <c r="P23" s="10" t="s">
        <v>4</v>
      </c>
      <c r="Q23" s="23">
        <f>COUNTIF(Q1:Q17,P23)</f>
        <v>4</v>
      </c>
      <c r="R23" s="10" t="s">
        <v>4</v>
      </c>
      <c r="S23" s="23">
        <f>COUNTIF(S1:S17,R23)</f>
        <v>7</v>
      </c>
      <c r="T23" s="10" t="s">
        <v>4</v>
      </c>
      <c r="U23" s="23">
        <f>COUNTIF(U1:U17,T23)</f>
        <v>6</v>
      </c>
      <c r="V23" s="10" t="s">
        <v>4</v>
      </c>
      <c r="W23" s="23">
        <f>COUNTIF(W1:W17,V23)</f>
        <v>5</v>
      </c>
      <c r="X23" s="10" t="s">
        <v>4</v>
      </c>
      <c r="Y23" s="23">
        <f>COUNTIF(Y1:Y17,X23)</f>
        <v>10</v>
      </c>
      <c r="Z23" s="10" t="s">
        <v>4</v>
      </c>
      <c r="AA23" s="23">
        <f>COUNTIF(AA1:AA17,Z23)</f>
        <v>2</v>
      </c>
      <c r="AB23" s="10" t="s">
        <v>4</v>
      </c>
      <c r="AC23" s="23">
        <f>COUNTIF(AC1:AC17,AB23)</f>
        <v>3</v>
      </c>
      <c r="AD23" s="10" t="s">
        <v>4</v>
      </c>
      <c r="AE23" s="23">
        <f>COUNTIF(AE1:AE17,AD23)</f>
        <v>2</v>
      </c>
      <c r="AF23" s="10" t="s">
        <v>4</v>
      </c>
      <c r="AG23" s="23">
        <f>COUNTIF(AG1:AG17,AF23)</f>
        <v>1</v>
      </c>
      <c r="AH23" s="10" t="s">
        <v>4</v>
      </c>
      <c r="AI23" s="23">
        <f>COUNTIF(AI1:AI17,AH23)</f>
        <v>10</v>
      </c>
      <c r="AJ23" s="10" t="s">
        <v>4</v>
      </c>
      <c r="AK23" s="23">
        <f>COUNTIF(AK1:AK17,AJ23)</f>
        <v>1</v>
      </c>
      <c r="AL23" s="10" t="s">
        <v>4</v>
      </c>
      <c r="AM23" s="23">
        <f>COUNTIF(AM1:AM17,AL23)</f>
        <v>1</v>
      </c>
      <c r="AN23" s="10" t="s">
        <v>4</v>
      </c>
      <c r="AO23" s="23">
        <f>COUNTIF(AO1:AO17,AN23)</f>
        <v>1</v>
      </c>
      <c r="AP23" s="10" t="s">
        <v>4</v>
      </c>
      <c r="AQ23" s="23">
        <f>COUNTIF(AQ1:AQ17,AP23)</f>
        <v>3</v>
      </c>
      <c r="AR23" s="10" t="s">
        <v>4</v>
      </c>
      <c r="AS23" s="23">
        <f>COUNTIF(AS1:AS17,AR23)</f>
        <v>1</v>
      </c>
      <c r="AT23" s="10" t="s">
        <v>4</v>
      </c>
      <c r="AU23" s="23">
        <f>COUNTIF(AU1:AU17,AT23)</f>
        <v>3</v>
      </c>
      <c r="AV23" s="10" t="s">
        <v>4</v>
      </c>
      <c r="AW23" s="23">
        <f>COUNTIF(AW1:AW17,AV23)</f>
        <v>4</v>
      </c>
      <c r="AX23" s="10" t="s">
        <v>4</v>
      </c>
      <c r="AY23" s="23">
        <f>COUNTIF(AY1:AY17,AX23)</f>
        <v>11</v>
      </c>
      <c r="AZ23" s="10" t="s">
        <v>4</v>
      </c>
      <c r="BA23" s="23">
        <f>COUNTIF(BA1:BA17,AZ23)</f>
        <v>1</v>
      </c>
      <c r="BB23" s="10" t="s">
        <v>4</v>
      </c>
      <c r="BC23" s="23">
        <f>COUNTIF(BC1:BC17,BB23)</f>
        <v>1</v>
      </c>
      <c r="BD23" s="10" t="s">
        <v>4</v>
      </c>
      <c r="BE23" s="23">
        <f>COUNTIF(BE1:BE17,BD23)</f>
        <v>3</v>
      </c>
      <c r="BF23" s="10" t="s">
        <v>4</v>
      </c>
      <c r="BG23" s="23">
        <f>COUNTIF(BG1:BG17,BF23)</f>
        <v>1</v>
      </c>
      <c r="BH23" s="10" t="s">
        <v>4</v>
      </c>
      <c r="BI23" s="23">
        <f>COUNTIF(BI1:BI17,BH23)</f>
        <v>1</v>
      </c>
      <c r="BJ23" s="10" t="s">
        <v>4</v>
      </c>
      <c r="BK23" s="23">
        <f>COUNTIF(BK1:BK17,BJ23)</f>
        <v>1</v>
      </c>
      <c r="BL23" s="10" t="s">
        <v>4</v>
      </c>
      <c r="BM23" s="23">
        <f>COUNTIF(BM1:BM17,BL23)</f>
        <v>1</v>
      </c>
      <c r="BN23" s="129" t="s">
        <v>408</v>
      </c>
      <c r="BO23" s="129"/>
      <c r="BP23" s="129" t="s">
        <v>408</v>
      </c>
      <c r="BQ23" s="129"/>
      <c r="BR23" s="129" t="s">
        <v>408</v>
      </c>
      <c r="BS23" s="129"/>
      <c r="BT23" s="129" t="s">
        <v>408</v>
      </c>
      <c r="BU23" s="129"/>
      <c r="BV23" s="129" t="s">
        <v>408</v>
      </c>
      <c r="BW23" s="129"/>
      <c r="BX23" s="129" t="s">
        <v>408</v>
      </c>
      <c r="BY23" s="129"/>
      <c r="BZ23" s="129" t="s">
        <v>408</v>
      </c>
      <c r="CA23" s="129"/>
      <c r="CB23" s="129" t="s">
        <v>408</v>
      </c>
      <c r="CC23" s="129"/>
      <c r="CD23" s="129" t="s">
        <v>408</v>
      </c>
      <c r="CE23" s="129"/>
      <c r="CF23" s="129" t="s">
        <v>408</v>
      </c>
      <c r="CG23" s="129"/>
    </row>
    <row r="24" spans="1:87" s="8" customFormat="1" x14ac:dyDescent="0.25">
      <c r="A24" s="14"/>
      <c r="B24" s="6" t="s">
        <v>32</v>
      </c>
      <c r="C24" s="20">
        <f t="shared" si="0"/>
        <v>0</v>
      </c>
      <c r="D24" s="12" t="s">
        <v>10</v>
      </c>
      <c r="E24" s="13">
        <f>COUNTIF($E$1:$E$17,D24)</f>
        <v>1</v>
      </c>
      <c r="F24" s="12" t="s">
        <v>10</v>
      </c>
      <c r="G24" s="9">
        <f>COUNTIF(G1:G17,F24)</f>
        <v>0</v>
      </c>
      <c r="H24" s="12" t="s">
        <v>10</v>
      </c>
      <c r="I24" s="9">
        <f>COUNTIF(I1:I17,H24)</f>
        <v>0</v>
      </c>
      <c r="J24" s="12" t="s">
        <v>10</v>
      </c>
      <c r="K24" s="9">
        <f>COUNTIF(K1:K17,J24)</f>
        <v>0</v>
      </c>
      <c r="L24" s="12" t="s">
        <v>10</v>
      </c>
      <c r="M24" s="9">
        <f>COUNTIF(M1:M17,L24)</f>
        <v>1</v>
      </c>
      <c r="N24" s="12" t="s">
        <v>10</v>
      </c>
      <c r="O24" s="9">
        <f>COUNTIF(O1:O17,N24)</f>
        <v>0</v>
      </c>
      <c r="P24" s="12" t="s">
        <v>10</v>
      </c>
      <c r="Q24" s="9">
        <f>COUNTIF(Q1:Q17,P24)</f>
        <v>0</v>
      </c>
      <c r="R24" s="12" t="s">
        <v>10</v>
      </c>
      <c r="S24" s="9">
        <f>COUNTIF(S1:S17,R24)</f>
        <v>0</v>
      </c>
      <c r="T24" s="12" t="s">
        <v>10</v>
      </c>
      <c r="U24" s="9">
        <f>COUNTIF(U1:U17,T24)</f>
        <v>0</v>
      </c>
      <c r="V24" s="12" t="s">
        <v>10</v>
      </c>
      <c r="W24" s="9">
        <f>COUNTIF(W1:W17,V24)</f>
        <v>0</v>
      </c>
      <c r="X24" s="12" t="s">
        <v>10</v>
      </c>
      <c r="Y24" s="9">
        <f>COUNTIF(Y1:Y17,X24)</f>
        <v>0</v>
      </c>
      <c r="Z24" s="12" t="s">
        <v>10</v>
      </c>
      <c r="AA24" s="9">
        <f>COUNTIF(AA1:AA17,Z24)</f>
        <v>0</v>
      </c>
      <c r="AB24" s="12" t="s">
        <v>10</v>
      </c>
      <c r="AC24" s="9">
        <f>COUNTIF(AC1:AC17,AB24)</f>
        <v>0</v>
      </c>
      <c r="AD24" s="12" t="s">
        <v>10</v>
      </c>
      <c r="AE24" s="9">
        <f>COUNTIF(AE1:AE17,AD24)</f>
        <v>2</v>
      </c>
      <c r="AF24" s="12" t="s">
        <v>10</v>
      </c>
      <c r="AG24" s="9">
        <f>COUNTIF(AG1:AG17,AF24)</f>
        <v>1</v>
      </c>
      <c r="AH24" s="12" t="s">
        <v>10</v>
      </c>
      <c r="AI24" s="9">
        <f>COUNTIF(AI1:AI17,AH24)</f>
        <v>1</v>
      </c>
      <c r="AJ24" s="12" t="s">
        <v>10</v>
      </c>
      <c r="AK24" s="9">
        <f>COUNTIF(AK1:AK17,AJ24)</f>
        <v>0</v>
      </c>
      <c r="AL24" s="12" t="s">
        <v>10</v>
      </c>
      <c r="AM24" s="9">
        <f>COUNTIF(AM1:AM17,AL24)</f>
        <v>1</v>
      </c>
      <c r="AN24" s="12" t="s">
        <v>10</v>
      </c>
      <c r="AO24" s="9">
        <f>COUNTIF(AO1:AO17,AN24)</f>
        <v>0</v>
      </c>
      <c r="AP24" s="12" t="s">
        <v>10</v>
      </c>
      <c r="AQ24" s="9">
        <f>COUNTIF(AQ1:AQ17,AP24)</f>
        <v>0</v>
      </c>
      <c r="AR24" s="12" t="s">
        <v>10</v>
      </c>
      <c r="AS24" s="9">
        <f>COUNTIF(AS1:AS17,AR24)</f>
        <v>0</v>
      </c>
      <c r="AT24" s="12" t="s">
        <v>10</v>
      </c>
      <c r="AU24" s="9">
        <f>COUNTIF(AU1:AU17,AT24)</f>
        <v>0</v>
      </c>
      <c r="AV24" s="12" t="s">
        <v>10</v>
      </c>
      <c r="AW24" s="9">
        <f>COUNTIF(AW1:AW17,AV24)</f>
        <v>0</v>
      </c>
      <c r="AX24" s="12" t="s">
        <v>10</v>
      </c>
      <c r="AY24" s="9">
        <f>COUNTIF(AY1:AY17,AX24)</f>
        <v>0</v>
      </c>
      <c r="AZ24" s="12" t="s">
        <v>10</v>
      </c>
      <c r="BA24" s="9">
        <f>COUNTIF(BA1:BA17,AZ24)</f>
        <v>0</v>
      </c>
      <c r="BB24" s="12" t="s">
        <v>10</v>
      </c>
      <c r="BC24" s="9">
        <f>COUNTIF(BC1:BC17,BB24)</f>
        <v>1</v>
      </c>
      <c r="BD24" s="12" t="s">
        <v>10</v>
      </c>
      <c r="BE24" s="9">
        <f>COUNTIF(BE1:BE17,BD24)</f>
        <v>0</v>
      </c>
      <c r="BF24" s="12" t="s">
        <v>10</v>
      </c>
      <c r="BG24" s="9">
        <f>COUNTIF(BG1:BG17,BF24)</f>
        <v>0</v>
      </c>
      <c r="BH24" s="12" t="s">
        <v>10</v>
      </c>
      <c r="BI24" s="9">
        <f>COUNTIF(BI1:BI17,BH24)</f>
        <v>0</v>
      </c>
      <c r="BJ24" s="12" t="s">
        <v>10</v>
      </c>
      <c r="BK24" s="9">
        <f>COUNTIF(BK1:BK17,BJ24)</f>
        <v>0</v>
      </c>
      <c r="BL24" s="12" t="s">
        <v>10</v>
      </c>
      <c r="BM24" s="9">
        <f>COUNTIF(BM1:BM17,BL24)</f>
        <v>0</v>
      </c>
      <c r="BN24" s="8">
        <v>1</v>
      </c>
      <c r="BO24" s="8">
        <f>COUNTIF(BO2:BO17,BN24)</f>
        <v>4</v>
      </c>
      <c r="BP24" s="8">
        <v>1</v>
      </c>
      <c r="BQ24" s="8">
        <f>COUNTIF(BQ2:BQ17,BP24)</f>
        <v>5</v>
      </c>
      <c r="BR24" s="8">
        <v>1</v>
      </c>
      <c r="BS24" s="8">
        <f>COUNTIF(BS2:BS17,BR24)</f>
        <v>5</v>
      </c>
      <c r="BT24" s="8">
        <v>1</v>
      </c>
      <c r="BU24" s="8">
        <f>COUNTIF(BU2:BU17,BT24)</f>
        <v>1</v>
      </c>
      <c r="BV24" s="8">
        <v>1</v>
      </c>
      <c r="BW24" s="8">
        <f>COUNTIF(BW2:BW17,BV24)</f>
        <v>7</v>
      </c>
      <c r="BX24" s="8">
        <v>1</v>
      </c>
      <c r="BY24" s="8">
        <f>COUNTIF(BY2:BY17,BX24)</f>
        <v>3</v>
      </c>
      <c r="BZ24" s="8">
        <v>1</v>
      </c>
      <c r="CA24" s="8">
        <f>COUNTIF(CA2:CA17,BZ24)</f>
        <v>3</v>
      </c>
      <c r="CB24" s="8">
        <v>1</v>
      </c>
      <c r="CC24" s="8">
        <f>COUNTIF(CC2:CC17,CB24)</f>
        <v>5</v>
      </c>
      <c r="CD24" s="8">
        <v>1</v>
      </c>
      <c r="CE24" s="8">
        <f>COUNTIF(CE2:CE17,CD24)</f>
        <v>1</v>
      </c>
      <c r="CF24" s="8">
        <v>1</v>
      </c>
      <c r="CG24" s="8">
        <f>COUNTIF(CG2:CG17,CF24)</f>
        <v>1</v>
      </c>
    </row>
    <row r="25" spans="1:87" s="8" customFormat="1" x14ac:dyDescent="0.25">
      <c r="A25" s="14"/>
      <c r="B25" s="6" t="s">
        <v>41</v>
      </c>
      <c r="C25" s="20">
        <f t="shared" si="0"/>
        <v>0</v>
      </c>
      <c r="D25" s="12" t="s">
        <v>5</v>
      </c>
      <c r="E25" s="13">
        <f>COUNTIF($E$1:$E$17,D25)</f>
        <v>0</v>
      </c>
      <c r="F25" s="12" t="s">
        <v>5</v>
      </c>
      <c r="G25" s="9">
        <f>COUNTIF(G1:G17,F25)</f>
        <v>0</v>
      </c>
      <c r="H25" s="12" t="s">
        <v>5</v>
      </c>
      <c r="I25" s="9">
        <f>COUNTIF(I1:I17,H25)</f>
        <v>0</v>
      </c>
      <c r="J25" s="12" t="s">
        <v>5</v>
      </c>
      <c r="K25" s="9">
        <f>COUNTIF(K1:K17,J25)</f>
        <v>1</v>
      </c>
      <c r="L25" s="12" t="s">
        <v>5</v>
      </c>
      <c r="M25" s="9">
        <f>COUNTIF(M1:M17,L25)</f>
        <v>0</v>
      </c>
      <c r="N25" s="12" t="s">
        <v>5</v>
      </c>
      <c r="O25" s="9">
        <f>COUNTIF(O1:O17,N25)</f>
        <v>0</v>
      </c>
      <c r="P25" s="12" t="s">
        <v>5</v>
      </c>
      <c r="Q25" s="9">
        <f>COUNTIF(Q1:Q17,P25)</f>
        <v>0</v>
      </c>
      <c r="R25" s="12" t="s">
        <v>5</v>
      </c>
      <c r="S25" s="9">
        <f>COUNTIF(S1:S17,R25)</f>
        <v>0</v>
      </c>
      <c r="T25" s="12" t="s">
        <v>5</v>
      </c>
      <c r="U25" s="9">
        <f>COUNTIF(U1:U17,T25)</f>
        <v>0</v>
      </c>
      <c r="V25" s="12" t="s">
        <v>5</v>
      </c>
      <c r="W25" s="9">
        <f>COUNTIF(W1:W17,V25)</f>
        <v>0</v>
      </c>
      <c r="X25" s="12" t="s">
        <v>5</v>
      </c>
      <c r="Y25" s="9">
        <f>COUNTIF(Y1:Y17,X25)</f>
        <v>0</v>
      </c>
      <c r="Z25" s="12" t="s">
        <v>5</v>
      </c>
      <c r="AA25" s="9">
        <f>COUNTIF(AA1:AA17,Z25)</f>
        <v>1</v>
      </c>
      <c r="AB25" s="12" t="s">
        <v>5</v>
      </c>
      <c r="AC25" s="9">
        <f>COUNTIF(AC1:AC17,AB25)</f>
        <v>2</v>
      </c>
      <c r="AD25" s="12" t="s">
        <v>5</v>
      </c>
      <c r="AE25" s="9">
        <f>COUNTIF(AE1:AE17,AD25)</f>
        <v>1</v>
      </c>
      <c r="AF25" s="12" t="s">
        <v>5</v>
      </c>
      <c r="AG25" s="9">
        <f>COUNTIF(AG1:AG17,AF25)</f>
        <v>0</v>
      </c>
      <c r="AH25" s="12" t="s">
        <v>5</v>
      </c>
      <c r="AI25" s="9">
        <f>COUNTIF(AI1:AI17,AH25)</f>
        <v>0</v>
      </c>
      <c r="AJ25" s="12" t="s">
        <v>5</v>
      </c>
      <c r="AK25" s="9">
        <f>COUNTIF(AK1:AK17,AJ25)</f>
        <v>1</v>
      </c>
      <c r="AL25" s="12" t="s">
        <v>5</v>
      </c>
      <c r="AM25" s="9">
        <f>COUNTIF(AM1:AM17,AL25)</f>
        <v>0</v>
      </c>
      <c r="AN25" s="12" t="s">
        <v>5</v>
      </c>
      <c r="AO25" s="9">
        <f>COUNTIF(AO1:AO17,AN25)</f>
        <v>1</v>
      </c>
      <c r="AP25" s="12" t="s">
        <v>5</v>
      </c>
      <c r="AQ25" s="9">
        <f>COUNTIF(AQ1:AQ17,AP25)</f>
        <v>1</v>
      </c>
      <c r="AR25" s="12" t="s">
        <v>5</v>
      </c>
      <c r="AS25" s="9">
        <f>COUNTIF(AS1:AS17,AR25)</f>
        <v>1</v>
      </c>
      <c r="AT25" s="12" t="s">
        <v>5</v>
      </c>
      <c r="AU25" s="9">
        <f>COUNTIF(AU1:AU17,AT25)</f>
        <v>1</v>
      </c>
      <c r="AV25" s="12" t="s">
        <v>5</v>
      </c>
      <c r="AW25" s="9">
        <f>COUNTIF(AW1:AW17,AV25)</f>
        <v>0</v>
      </c>
      <c r="AX25" s="12" t="s">
        <v>5</v>
      </c>
      <c r="AY25" s="9">
        <f>COUNTIF(AY1:AY17,AX25)</f>
        <v>1</v>
      </c>
      <c r="AZ25" s="12" t="s">
        <v>5</v>
      </c>
      <c r="BA25" s="9">
        <f>COUNTIF(BA1:BA17,AZ25)</f>
        <v>0</v>
      </c>
      <c r="BB25" s="12" t="s">
        <v>5</v>
      </c>
      <c r="BC25" s="9">
        <f>COUNTIF(BC1:BC17,BB25)</f>
        <v>1</v>
      </c>
      <c r="BD25" s="12" t="s">
        <v>5</v>
      </c>
      <c r="BE25" s="9">
        <f>COUNTIF(BE1:BE17,BD25)</f>
        <v>0</v>
      </c>
      <c r="BF25" s="12" t="s">
        <v>5</v>
      </c>
      <c r="BG25" s="9">
        <f>COUNTIF(BG1:BG17,BF25)</f>
        <v>1</v>
      </c>
      <c r="BH25" s="12" t="s">
        <v>5</v>
      </c>
      <c r="BI25" s="9">
        <f>COUNTIF(BI1:BI17,BH25)</f>
        <v>3</v>
      </c>
      <c r="BJ25" s="12" t="s">
        <v>5</v>
      </c>
      <c r="BK25" s="9">
        <f>COUNTIF(BK1:BK17,BJ25)</f>
        <v>0</v>
      </c>
      <c r="BL25" s="12" t="s">
        <v>5</v>
      </c>
      <c r="BM25" s="9">
        <f>COUNTIF(BM1:BM17,BL25)</f>
        <v>0</v>
      </c>
      <c r="BN25" s="8">
        <v>2</v>
      </c>
      <c r="BO25" s="8">
        <f>COUNTIF(BO2:BO17,BN25)</f>
        <v>2</v>
      </c>
      <c r="BP25" s="8">
        <v>2</v>
      </c>
      <c r="BQ25" s="8">
        <f>COUNTIF(BQ2:BQ17,BP25)</f>
        <v>6</v>
      </c>
      <c r="BR25" s="8">
        <v>2</v>
      </c>
      <c r="BS25" s="8">
        <f>COUNTIF(BS2:BS17,BR25)</f>
        <v>4</v>
      </c>
      <c r="BT25" s="8">
        <v>2</v>
      </c>
      <c r="BU25" s="8">
        <f>COUNTIF(BU2:BU17,BT25)</f>
        <v>2</v>
      </c>
      <c r="BV25" s="8">
        <v>2</v>
      </c>
      <c r="BW25" s="8">
        <f>COUNTIF(BW2:BW17,BV25)</f>
        <v>2</v>
      </c>
      <c r="BX25" s="8">
        <v>2</v>
      </c>
      <c r="BY25" s="8">
        <f>COUNTIF(BY2:BY17,BX25)</f>
        <v>3</v>
      </c>
      <c r="BZ25" s="8">
        <v>2</v>
      </c>
      <c r="CA25" s="8">
        <f>COUNTIF(CA2:CA17,BZ25)</f>
        <v>2</v>
      </c>
      <c r="CB25" s="8">
        <v>2</v>
      </c>
      <c r="CC25" s="8">
        <f>COUNTIF(CC2:CC17,CB25)</f>
        <v>0</v>
      </c>
      <c r="CD25" s="8">
        <v>2</v>
      </c>
      <c r="CE25" s="8">
        <f>COUNTIF(CE2:CE17,CD25)</f>
        <v>2</v>
      </c>
      <c r="CF25" s="8">
        <v>2</v>
      </c>
      <c r="CG25" s="8">
        <f>COUNTIF(CG2:CG17,CF25)</f>
        <v>3</v>
      </c>
    </row>
    <row r="26" spans="1:87" s="8" customFormat="1" x14ac:dyDescent="0.25">
      <c r="A26" s="14"/>
      <c r="B26" s="6" t="s">
        <v>9</v>
      </c>
      <c r="C26" s="20">
        <f t="shared" si="0"/>
        <v>0</v>
      </c>
      <c r="D26" s="12" t="s">
        <v>6</v>
      </c>
      <c r="E26" s="13">
        <f>COUNTIF($E$1:$E$17,D26)</f>
        <v>3</v>
      </c>
      <c r="F26" s="12" t="s">
        <v>6</v>
      </c>
      <c r="G26" s="9">
        <f>COUNTIF(G1:G17,F26)</f>
        <v>2</v>
      </c>
      <c r="H26" s="12" t="s">
        <v>6</v>
      </c>
      <c r="I26" s="9">
        <f>COUNTIF(I1:I17,H26)</f>
        <v>2</v>
      </c>
      <c r="J26" s="12" t="s">
        <v>6</v>
      </c>
      <c r="K26" s="9">
        <f>COUNTIF(K1:K17,J26)</f>
        <v>3</v>
      </c>
      <c r="L26" s="12" t="s">
        <v>6</v>
      </c>
      <c r="M26" s="9">
        <f>COUNTIF(M1:M17,L26)</f>
        <v>2</v>
      </c>
      <c r="N26" s="12" t="s">
        <v>6</v>
      </c>
      <c r="O26" s="9">
        <f>COUNTIF(O1:O17,N26)</f>
        <v>3</v>
      </c>
      <c r="P26" s="12" t="s">
        <v>6</v>
      </c>
      <c r="Q26" s="9">
        <f>COUNTIF(Q1:Q17,P26)</f>
        <v>3</v>
      </c>
      <c r="R26" s="12" t="s">
        <v>6</v>
      </c>
      <c r="S26" s="9">
        <f>COUNTIF(S1:S17,R26)</f>
        <v>2</v>
      </c>
      <c r="T26" s="12" t="s">
        <v>6</v>
      </c>
      <c r="U26" s="9">
        <f>COUNTIF(U1:U17,T26)</f>
        <v>3</v>
      </c>
      <c r="V26" s="12" t="s">
        <v>6</v>
      </c>
      <c r="W26" s="9">
        <f>COUNTIF(W1:W17,V26)</f>
        <v>3</v>
      </c>
      <c r="X26" s="12" t="s">
        <v>6</v>
      </c>
      <c r="Y26" s="9">
        <f>COUNTIF(Y1:Y17,X26)</f>
        <v>2</v>
      </c>
      <c r="Z26" s="12" t="s">
        <v>6</v>
      </c>
      <c r="AA26" s="9">
        <f>COUNTIF(AA1:AA17,Z26)</f>
        <v>3</v>
      </c>
      <c r="AB26" s="12" t="s">
        <v>6</v>
      </c>
      <c r="AC26" s="9">
        <f>COUNTIF(AC1:AC17,AB26)</f>
        <v>2</v>
      </c>
      <c r="AD26" s="12" t="s">
        <v>6</v>
      </c>
      <c r="AE26" s="9">
        <f>COUNTIF(AE1:AE17,AD26)</f>
        <v>3</v>
      </c>
      <c r="AF26" s="12" t="s">
        <v>6</v>
      </c>
      <c r="AG26" s="9">
        <f>COUNTIF(AG1:AG17,AF26)</f>
        <v>4</v>
      </c>
      <c r="AH26" s="12" t="s">
        <v>6</v>
      </c>
      <c r="AI26" s="9">
        <f>COUNTIF(AI1:AI17,AH26)</f>
        <v>1</v>
      </c>
      <c r="AJ26" s="12" t="s">
        <v>6</v>
      </c>
      <c r="AK26" s="9">
        <f>COUNTIF(AK1:AK17,AJ26)</f>
        <v>3</v>
      </c>
      <c r="AL26" s="12" t="s">
        <v>6</v>
      </c>
      <c r="AM26" s="9">
        <f>COUNTIF(AM1:AM17,AL26)</f>
        <v>3</v>
      </c>
      <c r="AN26" s="12" t="s">
        <v>6</v>
      </c>
      <c r="AO26" s="9">
        <f>COUNTIF(AO1:AO17,AN26)</f>
        <v>3</v>
      </c>
      <c r="AP26" s="12" t="s">
        <v>6</v>
      </c>
      <c r="AQ26" s="9">
        <f>COUNTIF(AQ1:AQ17,AP26)</f>
        <v>2</v>
      </c>
      <c r="AR26" s="12" t="s">
        <v>6</v>
      </c>
      <c r="AS26" s="9">
        <f>COUNTIF(AS1:AS17,AR26)</f>
        <v>3</v>
      </c>
      <c r="AT26" s="12" t="s">
        <v>6</v>
      </c>
      <c r="AU26" s="9">
        <f>COUNTIF(AU1:AU17,AT26)</f>
        <v>2</v>
      </c>
      <c r="AV26" s="12" t="s">
        <v>6</v>
      </c>
      <c r="AW26" s="9">
        <f>COUNTIF(AW1:AW17,AV26)</f>
        <v>2</v>
      </c>
      <c r="AX26" s="12" t="s">
        <v>6</v>
      </c>
      <c r="AY26" s="9">
        <f>COUNTIF(AY1:AY17,AX26)</f>
        <v>1</v>
      </c>
      <c r="AZ26" s="12" t="s">
        <v>6</v>
      </c>
      <c r="BA26" s="9">
        <f>COUNTIF(BA1:BA17,AZ26)</f>
        <v>3</v>
      </c>
      <c r="BB26" s="12" t="s">
        <v>6</v>
      </c>
      <c r="BC26" s="9">
        <f>COUNTIF(BC1:BC17,BB26)</f>
        <v>3</v>
      </c>
      <c r="BD26" s="12" t="s">
        <v>6</v>
      </c>
      <c r="BE26" s="9">
        <f>COUNTIF(BE1:BE17,BD26)</f>
        <v>5</v>
      </c>
      <c r="BF26" s="12" t="s">
        <v>6</v>
      </c>
      <c r="BG26" s="9">
        <f>COUNTIF(BG1:BG17,BF26)</f>
        <v>3</v>
      </c>
      <c r="BH26" s="12" t="s">
        <v>6</v>
      </c>
      <c r="BI26" s="9">
        <f>COUNTIF(BI1:BI17,BH26)</f>
        <v>3</v>
      </c>
      <c r="BJ26" s="12" t="s">
        <v>6</v>
      </c>
      <c r="BK26" s="9">
        <f>COUNTIF(BK1:BK17,BJ26)</f>
        <v>3</v>
      </c>
      <c r="BL26" s="12" t="s">
        <v>6</v>
      </c>
      <c r="BM26" s="9">
        <f>COUNTIF(BM1:BM17,BL26)</f>
        <v>3</v>
      </c>
      <c r="BN26" s="8">
        <v>3</v>
      </c>
      <c r="BO26" s="8">
        <f>COUNTIF(BO2:BO17,BN26)</f>
        <v>5</v>
      </c>
      <c r="BP26" s="8">
        <v>3</v>
      </c>
      <c r="BQ26" s="8">
        <f>COUNTIF(BQ2:BQ17,BP26)</f>
        <v>2</v>
      </c>
      <c r="BR26" s="8">
        <v>3</v>
      </c>
      <c r="BS26" s="8">
        <f>COUNTIF(BS2:BS17,BR26)</f>
        <v>2</v>
      </c>
      <c r="BT26" s="8">
        <v>3</v>
      </c>
      <c r="BU26" s="8">
        <f>COUNTIF(BU2:BU17,BT26)</f>
        <v>8</v>
      </c>
      <c r="BV26" s="8">
        <v>3</v>
      </c>
      <c r="BW26" s="8">
        <f>COUNTIF(BW2:BW17,BV26)</f>
        <v>4</v>
      </c>
      <c r="BX26" s="8">
        <v>3</v>
      </c>
      <c r="BY26" s="8">
        <f>COUNTIF(BY2:BY17,BX26)</f>
        <v>4</v>
      </c>
      <c r="BZ26" s="8">
        <v>3</v>
      </c>
      <c r="CA26" s="8">
        <f>COUNTIF(CA2:CA17,BZ26)</f>
        <v>5</v>
      </c>
      <c r="CB26" s="8">
        <v>3</v>
      </c>
      <c r="CC26" s="8">
        <f>COUNTIF(CC2:CC17,CB26)</f>
        <v>4</v>
      </c>
      <c r="CD26" s="8">
        <v>3</v>
      </c>
      <c r="CE26" s="8">
        <f>COUNTIF(CE2:CE17,CD26)</f>
        <v>6</v>
      </c>
      <c r="CF26" s="8">
        <v>3</v>
      </c>
      <c r="CG26" s="8">
        <f>COUNTIF(CG2:CG17,CF26)</f>
        <v>5</v>
      </c>
    </row>
    <row r="27" spans="1:87" s="8" customFormat="1" ht="17.25" thickBot="1" x14ac:dyDescent="0.3">
      <c r="A27" s="14"/>
      <c r="B27" s="6" t="s">
        <v>89</v>
      </c>
      <c r="C27" s="20">
        <f t="shared" si="0"/>
        <v>16</v>
      </c>
      <c r="D27" s="25" t="s">
        <v>361</v>
      </c>
      <c r="E27" s="16">
        <f>COUNTIF($E$1:$E$17,D27)</f>
        <v>7</v>
      </c>
      <c r="F27" s="25" t="s">
        <v>361</v>
      </c>
      <c r="G27" s="24">
        <f>COUNTIF(G1:G17,F27)</f>
        <v>7</v>
      </c>
      <c r="H27" s="25" t="s">
        <v>361</v>
      </c>
      <c r="I27" s="24">
        <f>COUNTIF(I1:I17,H27)</f>
        <v>4</v>
      </c>
      <c r="J27" s="25" t="s">
        <v>361</v>
      </c>
      <c r="K27" s="24">
        <f>COUNTIF(K1:K17,J27)</f>
        <v>7</v>
      </c>
      <c r="L27" s="25" t="s">
        <v>361</v>
      </c>
      <c r="M27" s="24">
        <f>COUNTIF(M1:M17,L27)</f>
        <v>7</v>
      </c>
      <c r="N27" s="25" t="s">
        <v>361</v>
      </c>
      <c r="O27" s="24">
        <f>COUNTIF(O1:O17,N27)</f>
        <v>8</v>
      </c>
      <c r="P27" s="25" t="s">
        <v>361</v>
      </c>
      <c r="Q27" s="24">
        <f>COUNTIF(Q1:Q17,P27)</f>
        <v>9</v>
      </c>
      <c r="R27" s="25" t="s">
        <v>361</v>
      </c>
      <c r="S27" s="24">
        <f>COUNTIF(S1:S17,R27)</f>
        <v>7</v>
      </c>
      <c r="T27" s="25" t="s">
        <v>361</v>
      </c>
      <c r="U27" s="24">
        <f>COUNTIF(U1:U17,T27)</f>
        <v>7</v>
      </c>
      <c r="V27" s="25" t="s">
        <v>361</v>
      </c>
      <c r="W27" s="24">
        <f>COUNTIF(W1:W17,V27)</f>
        <v>8</v>
      </c>
      <c r="X27" s="25" t="s">
        <v>361</v>
      </c>
      <c r="Y27" s="24">
        <f>COUNTIF(Y1:Y17,X27)</f>
        <v>4</v>
      </c>
      <c r="Z27" s="25" t="s">
        <v>361</v>
      </c>
      <c r="AA27" s="24">
        <f>COUNTIF(AA1:AA17,Z27)</f>
        <v>10</v>
      </c>
      <c r="AB27" s="25" t="s">
        <v>361</v>
      </c>
      <c r="AC27" s="24">
        <f>COUNTIF(AC1:AC17,AB27)</f>
        <v>9</v>
      </c>
      <c r="AD27" s="25" t="s">
        <v>361</v>
      </c>
      <c r="AE27" s="24">
        <f>COUNTIF(AE1:AE17,AD27)</f>
        <v>8</v>
      </c>
      <c r="AF27" s="25" t="s">
        <v>361</v>
      </c>
      <c r="AG27" s="24">
        <f>COUNTIF(AG1:AG17,AF27)</f>
        <v>10</v>
      </c>
      <c r="AH27" s="25" t="s">
        <v>361</v>
      </c>
      <c r="AI27" s="24">
        <f>COUNTIF(AI1:AI17,AH27)</f>
        <v>4</v>
      </c>
      <c r="AJ27" s="25" t="s">
        <v>361</v>
      </c>
      <c r="AK27" s="24">
        <f>COUNTIF(AK1:AK17,AJ27)</f>
        <v>11</v>
      </c>
      <c r="AL27" s="25" t="s">
        <v>361</v>
      </c>
      <c r="AM27" s="24">
        <f>COUNTIF(AM1:AM17,AL27)</f>
        <v>11</v>
      </c>
      <c r="AN27" s="25" t="s">
        <v>361</v>
      </c>
      <c r="AO27" s="24">
        <f>COUNTIF(AO1:AO17,AN27)</f>
        <v>11</v>
      </c>
      <c r="AP27" s="25" t="s">
        <v>361</v>
      </c>
      <c r="AQ27" s="24">
        <f>COUNTIF(AQ1:AQ17,AP27)</f>
        <v>10</v>
      </c>
      <c r="AR27" s="25" t="s">
        <v>361</v>
      </c>
      <c r="AS27" s="24">
        <f>COUNTIF(AS1:AS17,AR27)</f>
        <v>11</v>
      </c>
      <c r="AT27" s="25" t="s">
        <v>361</v>
      </c>
      <c r="AU27" s="24">
        <f>COUNTIF(AU1:AU17,AT27)</f>
        <v>10</v>
      </c>
      <c r="AV27" s="25" t="s">
        <v>361</v>
      </c>
      <c r="AW27" s="24">
        <f>COUNTIF(AW1:AW17,AV27)</f>
        <v>10</v>
      </c>
      <c r="AX27" s="25" t="s">
        <v>361</v>
      </c>
      <c r="AY27" s="24">
        <f>COUNTIF(AY1:AY17,AX27)</f>
        <v>3</v>
      </c>
      <c r="AZ27" s="25" t="s">
        <v>361</v>
      </c>
      <c r="BA27" s="24">
        <f>COUNTIF(BA1:BA17,AZ27)</f>
        <v>12</v>
      </c>
      <c r="BB27" s="25" t="s">
        <v>361</v>
      </c>
      <c r="BC27" s="24">
        <f>COUNTIF(BC1:BC17,BB27)</f>
        <v>10</v>
      </c>
      <c r="BD27" s="25" t="s">
        <v>361</v>
      </c>
      <c r="BE27" s="24">
        <f>COUNTIF(BE1:BE17,BD27)</f>
        <v>8</v>
      </c>
      <c r="BF27" s="25" t="s">
        <v>361</v>
      </c>
      <c r="BG27" s="24">
        <f>COUNTIF(BG1:BG17,BF27)</f>
        <v>11</v>
      </c>
      <c r="BH27" s="25" t="s">
        <v>361</v>
      </c>
      <c r="BI27" s="24">
        <f>COUNTIF(BI1:BI17,BH27)</f>
        <v>9</v>
      </c>
      <c r="BJ27" s="25" t="s">
        <v>361</v>
      </c>
      <c r="BK27" s="24">
        <f>COUNTIF(BK1:BK17,BJ27)</f>
        <v>12</v>
      </c>
      <c r="BL27" s="25" t="s">
        <v>361</v>
      </c>
      <c r="BM27" s="24">
        <f>COUNTIF(BM1:BM17,BL27)</f>
        <v>12</v>
      </c>
      <c r="BN27" s="8">
        <v>4</v>
      </c>
      <c r="BO27" s="8">
        <f>COUNTIF(BO2:BO17,BN27)</f>
        <v>1</v>
      </c>
      <c r="BP27" s="8">
        <v>4</v>
      </c>
      <c r="BQ27" s="8">
        <f>COUNTIF(BQ2:BQ17,BP27)</f>
        <v>2</v>
      </c>
      <c r="BR27" s="8">
        <v>4</v>
      </c>
      <c r="BS27" s="8">
        <f>COUNTIF(BS2:BS17,BR27)</f>
        <v>4</v>
      </c>
      <c r="BT27" s="8">
        <v>4</v>
      </c>
      <c r="BU27" s="8">
        <f>COUNTIF(BU2:BU17,BT27)</f>
        <v>4</v>
      </c>
      <c r="BV27" s="8">
        <v>4</v>
      </c>
      <c r="BW27" s="8">
        <f>COUNTIF(BW2:BW17,BV27)</f>
        <v>2</v>
      </c>
      <c r="BX27" s="8">
        <v>4</v>
      </c>
      <c r="BY27" s="8">
        <f>COUNTIF(BY2:BY17,BX27)</f>
        <v>4</v>
      </c>
      <c r="BZ27" s="8">
        <v>4</v>
      </c>
      <c r="CA27" s="8">
        <f>COUNTIF(CA2:CA17,BZ27)</f>
        <v>3</v>
      </c>
      <c r="CB27" s="8">
        <v>4</v>
      </c>
      <c r="CC27" s="8">
        <f>COUNTIF(CC2:CC17,CB27)</f>
        <v>4</v>
      </c>
      <c r="CD27" s="8">
        <v>4</v>
      </c>
      <c r="CE27" s="8">
        <f>COUNTIF(CE2:CE17,CD27)</f>
        <v>4</v>
      </c>
      <c r="CF27" s="8">
        <v>4</v>
      </c>
      <c r="CG27" s="8">
        <f>COUNTIF(CG2:CG17,CF27)</f>
        <v>4</v>
      </c>
    </row>
    <row r="28" spans="1:87" s="8" customFormat="1" x14ac:dyDescent="0.25">
      <c r="A28" s="14"/>
      <c r="B28" s="6" t="s">
        <v>44</v>
      </c>
      <c r="C28" s="20">
        <f t="shared" si="0"/>
        <v>0</v>
      </c>
      <c r="D28" s="10" t="s">
        <v>4</v>
      </c>
      <c r="E28" s="31">
        <f>E23/$C$22</f>
        <v>0.3125</v>
      </c>
      <c r="F28" s="10" t="s">
        <v>4</v>
      </c>
      <c r="G28" s="31">
        <f>G23/$C$22</f>
        <v>0.4375</v>
      </c>
      <c r="H28" s="10" t="s">
        <v>4</v>
      </c>
      <c r="I28" s="31">
        <f>I23/$C$22</f>
        <v>0.625</v>
      </c>
      <c r="J28" s="10" t="s">
        <v>4</v>
      </c>
      <c r="K28" s="31">
        <f>K23/$C$22</f>
        <v>0.3125</v>
      </c>
      <c r="L28" s="10" t="s">
        <v>4</v>
      </c>
      <c r="M28" s="31">
        <f>M23/$C$22</f>
        <v>0.375</v>
      </c>
      <c r="N28" s="10" t="s">
        <v>4</v>
      </c>
      <c r="O28" s="31">
        <f>O23/$C$22</f>
        <v>0.3125</v>
      </c>
      <c r="P28" s="10" t="s">
        <v>4</v>
      </c>
      <c r="Q28" s="31">
        <f>Q23/$C$22</f>
        <v>0.25</v>
      </c>
      <c r="R28" s="10" t="s">
        <v>4</v>
      </c>
      <c r="S28" s="31">
        <f>S23/$C$22</f>
        <v>0.4375</v>
      </c>
      <c r="T28" s="10" t="s">
        <v>4</v>
      </c>
      <c r="U28" s="31">
        <f>U23/$C$22</f>
        <v>0.375</v>
      </c>
      <c r="V28" s="10" t="s">
        <v>4</v>
      </c>
      <c r="W28" s="31">
        <f>W23/$C$22</f>
        <v>0.3125</v>
      </c>
      <c r="X28" s="10" t="s">
        <v>4</v>
      </c>
      <c r="Y28" s="31">
        <f>Y23/$C$22</f>
        <v>0.625</v>
      </c>
      <c r="Z28" s="10" t="s">
        <v>4</v>
      </c>
      <c r="AA28" s="31">
        <f>AA23/$C$22</f>
        <v>0.125</v>
      </c>
      <c r="AB28" s="10" t="s">
        <v>4</v>
      </c>
      <c r="AC28" s="31">
        <f>AC23/$C$22</f>
        <v>0.1875</v>
      </c>
      <c r="AD28" s="10" t="s">
        <v>4</v>
      </c>
      <c r="AE28" s="31">
        <f>AE23/$C$22</f>
        <v>0.125</v>
      </c>
      <c r="AF28" s="10" t="s">
        <v>4</v>
      </c>
      <c r="AG28" s="31">
        <f>AG23/$C$22</f>
        <v>6.25E-2</v>
      </c>
      <c r="AH28" s="10" t="s">
        <v>4</v>
      </c>
      <c r="AI28" s="31">
        <f>AI23/$C$22</f>
        <v>0.625</v>
      </c>
      <c r="AJ28" s="10" t="s">
        <v>4</v>
      </c>
      <c r="AK28" s="31">
        <f>AK23/$C$22</f>
        <v>6.25E-2</v>
      </c>
      <c r="AL28" s="10" t="s">
        <v>4</v>
      </c>
      <c r="AM28" s="31">
        <f>AM23/$C$22</f>
        <v>6.25E-2</v>
      </c>
      <c r="AN28" s="10" t="s">
        <v>4</v>
      </c>
      <c r="AO28" s="31">
        <f>AO23/$C$22</f>
        <v>6.25E-2</v>
      </c>
      <c r="AP28" s="10" t="s">
        <v>4</v>
      </c>
      <c r="AQ28" s="31">
        <f>AQ23/$C$22</f>
        <v>0.1875</v>
      </c>
      <c r="AR28" s="10" t="s">
        <v>4</v>
      </c>
      <c r="AS28" s="31">
        <f>AS23/$C$22</f>
        <v>6.25E-2</v>
      </c>
      <c r="AT28" s="10" t="s">
        <v>4</v>
      </c>
      <c r="AU28" s="31">
        <f>AU23/$C$22</f>
        <v>0.1875</v>
      </c>
      <c r="AV28" s="10" t="s">
        <v>4</v>
      </c>
      <c r="AW28" s="31">
        <f>AW23/$C$22</f>
        <v>0.25</v>
      </c>
      <c r="AX28" s="10" t="s">
        <v>4</v>
      </c>
      <c r="AY28" s="31">
        <f>AY23/$C$22</f>
        <v>0.6875</v>
      </c>
      <c r="AZ28" s="10" t="s">
        <v>4</v>
      </c>
      <c r="BA28" s="31">
        <f>BA23/$C$22</f>
        <v>6.25E-2</v>
      </c>
      <c r="BB28" s="10" t="s">
        <v>4</v>
      </c>
      <c r="BC28" s="31">
        <f>BC23/$C$22</f>
        <v>6.25E-2</v>
      </c>
      <c r="BD28" s="10" t="s">
        <v>4</v>
      </c>
      <c r="BE28" s="31">
        <f>BE23/$C$22</f>
        <v>0.1875</v>
      </c>
      <c r="BF28" s="10" t="s">
        <v>4</v>
      </c>
      <c r="BG28" s="31">
        <f>BG23/$C$22</f>
        <v>6.25E-2</v>
      </c>
      <c r="BH28" s="10" t="s">
        <v>4</v>
      </c>
      <c r="BI28" s="31">
        <f>BI23/$C$22</f>
        <v>6.25E-2</v>
      </c>
      <c r="BJ28" s="10" t="s">
        <v>4</v>
      </c>
      <c r="BK28" s="31">
        <f>BK23/$C$22</f>
        <v>6.25E-2</v>
      </c>
      <c r="BL28" s="10" t="s">
        <v>4</v>
      </c>
      <c r="BM28" s="31">
        <f>BM23/$C$22</f>
        <v>6.25E-2</v>
      </c>
      <c r="BN28" s="8">
        <v>5</v>
      </c>
      <c r="BO28" s="8">
        <f>COUNTIF(BO2:BO17,BN28)</f>
        <v>4</v>
      </c>
      <c r="BP28" s="8">
        <v>5</v>
      </c>
      <c r="BQ28" s="8">
        <f>COUNTIF(BQ2:BQ17,BP28)</f>
        <v>1</v>
      </c>
      <c r="BR28" s="8">
        <v>5</v>
      </c>
      <c r="BS28" s="8">
        <f>COUNTIF(BS2:BS17,BR28)</f>
        <v>1</v>
      </c>
      <c r="BT28" s="8">
        <v>5</v>
      </c>
      <c r="BU28" s="8">
        <f>COUNTIF(BU2:BU17,BT28)</f>
        <v>1</v>
      </c>
      <c r="BV28" s="8">
        <v>5</v>
      </c>
      <c r="BW28" s="8">
        <f>COUNTIF(BW2:BW17,BV28)</f>
        <v>1</v>
      </c>
      <c r="BX28" s="8">
        <v>5</v>
      </c>
      <c r="BY28" s="8">
        <f>COUNTIF(BY2:BY17,BX28)</f>
        <v>2</v>
      </c>
      <c r="BZ28" s="8">
        <v>5</v>
      </c>
      <c r="CA28" s="8">
        <f>COUNTIF(CA2:CA17,BZ28)</f>
        <v>3</v>
      </c>
      <c r="CB28" s="8">
        <v>5</v>
      </c>
      <c r="CC28" s="8">
        <f>COUNTIF(CC2:CC17,CB28)</f>
        <v>3</v>
      </c>
      <c r="CD28" s="8">
        <v>5</v>
      </c>
      <c r="CE28" s="8">
        <f>COUNTIF(CE2:CE17,CD28)</f>
        <v>3</v>
      </c>
      <c r="CF28" s="8">
        <v>5</v>
      </c>
      <c r="CG28" s="8">
        <f>COUNTIF(CG2:CG17,CF28)</f>
        <v>3</v>
      </c>
    </row>
    <row r="29" spans="1:87" s="8" customFormat="1" x14ac:dyDescent="0.25">
      <c r="A29" s="14"/>
      <c r="B29" s="6" t="s">
        <v>176</v>
      </c>
      <c r="C29" s="20">
        <f t="shared" si="0"/>
        <v>0</v>
      </c>
      <c r="D29" s="12" t="s">
        <v>10</v>
      </c>
      <c r="E29" s="32">
        <f>E24/$C$22</f>
        <v>6.25E-2</v>
      </c>
      <c r="F29" s="12" t="s">
        <v>10</v>
      </c>
      <c r="G29" s="32">
        <f>G24/$C$22</f>
        <v>0</v>
      </c>
      <c r="H29" s="12" t="s">
        <v>10</v>
      </c>
      <c r="I29" s="32">
        <f>I24/$C$22</f>
        <v>0</v>
      </c>
      <c r="J29" s="12" t="s">
        <v>10</v>
      </c>
      <c r="K29" s="32">
        <f>K24/$C$22</f>
        <v>0</v>
      </c>
      <c r="L29" s="12" t="s">
        <v>10</v>
      </c>
      <c r="M29" s="32">
        <f>M24/$C$22</f>
        <v>6.25E-2</v>
      </c>
      <c r="N29" s="12" t="s">
        <v>10</v>
      </c>
      <c r="O29" s="32">
        <f>O24/$C$22</f>
        <v>0</v>
      </c>
      <c r="P29" s="12" t="s">
        <v>10</v>
      </c>
      <c r="Q29" s="32">
        <f>Q24/$C$22</f>
        <v>0</v>
      </c>
      <c r="R29" s="12" t="s">
        <v>10</v>
      </c>
      <c r="S29" s="32">
        <f>S24/$C$22</f>
        <v>0</v>
      </c>
      <c r="T29" s="12" t="s">
        <v>10</v>
      </c>
      <c r="U29" s="32">
        <f>U24/$C$22</f>
        <v>0</v>
      </c>
      <c r="V29" s="12" t="s">
        <v>10</v>
      </c>
      <c r="W29" s="32">
        <f>W24/$C$22</f>
        <v>0</v>
      </c>
      <c r="X29" s="12" t="s">
        <v>10</v>
      </c>
      <c r="Y29" s="32">
        <f>Y24/$C$22</f>
        <v>0</v>
      </c>
      <c r="Z29" s="12" t="s">
        <v>10</v>
      </c>
      <c r="AA29" s="32">
        <f>AA24/$C$22</f>
        <v>0</v>
      </c>
      <c r="AB29" s="12" t="s">
        <v>10</v>
      </c>
      <c r="AC29" s="32">
        <f>AC24/$C$22</f>
        <v>0</v>
      </c>
      <c r="AD29" s="12" t="s">
        <v>10</v>
      </c>
      <c r="AE29" s="32">
        <f>AE24/$C$22</f>
        <v>0.125</v>
      </c>
      <c r="AF29" s="12" t="s">
        <v>10</v>
      </c>
      <c r="AG29" s="32">
        <f>AG24/$C$22</f>
        <v>6.25E-2</v>
      </c>
      <c r="AH29" s="12" t="s">
        <v>10</v>
      </c>
      <c r="AI29" s="32">
        <f>AI24/$C$22</f>
        <v>6.25E-2</v>
      </c>
      <c r="AJ29" s="12" t="s">
        <v>10</v>
      </c>
      <c r="AK29" s="32">
        <f>AK24/$C$22</f>
        <v>0</v>
      </c>
      <c r="AL29" s="12" t="s">
        <v>10</v>
      </c>
      <c r="AM29" s="32">
        <f>AM24/$C$22</f>
        <v>6.25E-2</v>
      </c>
      <c r="AN29" s="12" t="s">
        <v>10</v>
      </c>
      <c r="AO29" s="32">
        <f>AO24/$C$22</f>
        <v>0</v>
      </c>
      <c r="AP29" s="12" t="s">
        <v>10</v>
      </c>
      <c r="AQ29" s="32">
        <f>AQ24/$C$22</f>
        <v>0</v>
      </c>
      <c r="AR29" s="12" t="s">
        <v>10</v>
      </c>
      <c r="AS29" s="32">
        <f>AS24/$C$22</f>
        <v>0</v>
      </c>
      <c r="AT29" s="12" t="s">
        <v>10</v>
      </c>
      <c r="AU29" s="32">
        <f>AU24/$C$22</f>
        <v>0</v>
      </c>
      <c r="AV29" s="12" t="s">
        <v>10</v>
      </c>
      <c r="AW29" s="32">
        <f>AW24/$C$22</f>
        <v>0</v>
      </c>
      <c r="AX29" s="12" t="s">
        <v>10</v>
      </c>
      <c r="AY29" s="32">
        <f>AY24/$C$22</f>
        <v>0</v>
      </c>
      <c r="AZ29" s="12" t="s">
        <v>10</v>
      </c>
      <c r="BA29" s="32">
        <f>BA24/$C$22</f>
        <v>0</v>
      </c>
      <c r="BB29" s="12" t="s">
        <v>10</v>
      </c>
      <c r="BC29" s="32">
        <f>BC24/$C$22</f>
        <v>6.25E-2</v>
      </c>
      <c r="BD29" s="12" t="s">
        <v>10</v>
      </c>
      <c r="BE29" s="32">
        <f>BE24/$C$22</f>
        <v>0</v>
      </c>
      <c r="BF29" s="12" t="s">
        <v>10</v>
      </c>
      <c r="BG29" s="32">
        <f>BG24/$C$22</f>
        <v>0</v>
      </c>
      <c r="BH29" s="12" t="s">
        <v>10</v>
      </c>
      <c r="BI29" s="32">
        <f>BI24/$C$22</f>
        <v>0</v>
      </c>
      <c r="BJ29" s="12" t="s">
        <v>10</v>
      </c>
      <c r="BK29" s="32">
        <f>BK24/$C$22</f>
        <v>0</v>
      </c>
      <c r="BL29" s="12" t="s">
        <v>10</v>
      </c>
      <c r="BM29" s="32">
        <f>BM24/$C$22</f>
        <v>0</v>
      </c>
      <c r="BN29" s="130" t="s">
        <v>409</v>
      </c>
      <c r="BO29" s="130"/>
      <c r="BP29" s="130" t="s">
        <v>409</v>
      </c>
      <c r="BQ29" s="130"/>
      <c r="BR29" s="130" t="s">
        <v>409</v>
      </c>
      <c r="BS29" s="130"/>
      <c r="BT29" s="130" t="s">
        <v>409</v>
      </c>
      <c r="BU29" s="130"/>
      <c r="BV29" s="130" t="s">
        <v>409</v>
      </c>
      <c r="BW29" s="130"/>
      <c r="BX29" s="130" t="s">
        <v>409</v>
      </c>
      <c r="BY29" s="130"/>
      <c r="BZ29" s="130" t="s">
        <v>409</v>
      </c>
      <c r="CA29" s="130"/>
      <c r="CB29" s="130" t="s">
        <v>409</v>
      </c>
      <c r="CC29" s="130"/>
      <c r="CD29" s="130" t="s">
        <v>409</v>
      </c>
      <c r="CE29" s="130"/>
      <c r="CF29" s="130" t="s">
        <v>409</v>
      </c>
      <c r="CG29" s="130"/>
    </row>
    <row r="30" spans="1:87" s="8" customFormat="1" x14ac:dyDescent="0.25">
      <c r="A30" s="14"/>
      <c r="B30" s="6" t="s">
        <v>407</v>
      </c>
      <c r="C30" s="20">
        <f t="shared" si="0"/>
        <v>0</v>
      </c>
      <c r="D30" s="12" t="s">
        <v>5</v>
      </c>
      <c r="E30" s="32">
        <f>E25/$C$22</f>
        <v>0</v>
      </c>
      <c r="F30" s="12" t="s">
        <v>5</v>
      </c>
      <c r="G30" s="32">
        <f>G25/$C$22</f>
        <v>0</v>
      </c>
      <c r="H30" s="12" t="s">
        <v>5</v>
      </c>
      <c r="I30" s="32">
        <f>I25/$C$22</f>
        <v>0</v>
      </c>
      <c r="J30" s="12" t="s">
        <v>5</v>
      </c>
      <c r="K30" s="32">
        <f>K25/$C$22</f>
        <v>6.25E-2</v>
      </c>
      <c r="L30" s="12" t="s">
        <v>5</v>
      </c>
      <c r="M30" s="32">
        <f>M25/$C$22</f>
        <v>0</v>
      </c>
      <c r="N30" s="12" t="s">
        <v>5</v>
      </c>
      <c r="O30" s="32">
        <f>O25/$C$22</f>
        <v>0</v>
      </c>
      <c r="P30" s="12" t="s">
        <v>5</v>
      </c>
      <c r="Q30" s="32">
        <f>Q25/$C$22</f>
        <v>0</v>
      </c>
      <c r="R30" s="12" t="s">
        <v>5</v>
      </c>
      <c r="S30" s="32">
        <f>S25/$C$22</f>
        <v>0</v>
      </c>
      <c r="T30" s="12" t="s">
        <v>5</v>
      </c>
      <c r="U30" s="32">
        <f>U25/$C$22</f>
        <v>0</v>
      </c>
      <c r="V30" s="12" t="s">
        <v>5</v>
      </c>
      <c r="W30" s="32">
        <f>W25/$C$22</f>
        <v>0</v>
      </c>
      <c r="X30" s="12" t="s">
        <v>5</v>
      </c>
      <c r="Y30" s="32">
        <f>Y25/$C$22</f>
        <v>0</v>
      </c>
      <c r="Z30" s="12" t="s">
        <v>5</v>
      </c>
      <c r="AA30" s="32">
        <f>AA25/$C$22</f>
        <v>6.25E-2</v>
      </c>
      <c r="AB30" s="12" t="s">
        <v>5</v>
      </c>
      <c r="AC30" s="32">
        <f>AC25/$C$22</f>
        <v>0.125</v>
      </c>
      <c r="AD30" s="12" t="s">
        <v>5</v>
      </c>
      <c r="AE30" s="32">
        <f>AE25/$C$22</f>
        <v>6.25E-2</v>
      </c>
      <c r="AF30" s="12" t="s">
        <v>5</v>
      </c>
      <c r="AG30" s="32">
        <f>AG25/$C$22</f>
        <v>0</v>
      </c>
      <c r="AH30" s="12" t="s">
        <v>5</v>
      </c>
      <c r="AI30" s="32">
        <f>AI25/$C$22</f>
        <v>0</v>
      </c>
      <c r="AJ30" s="12" t="s">
        <v>5</v>
      </c>
      <c r="AK30" s="32">
        <f>AK25/$C$22</f>
        <v>6.25E-2</v>
      </c>
      <c r="AL30" s="12" t="s">
        <v>5</v>
      </c>
      <c r="AM30" s="32">
        <f>AM25/$C$22</f>
        <v>0</v>
      </c>
      <c r="AN30" s="12" t="s">
        <v>5</v>
      </c>
      <c r="AO30" s="32">
        <f>AO25/$C$22</f>
        <v>6.25E-2</v>
      </c>
      <c r="AP30" s="12" t="s">
        <v>5</v>
      </c>
      <c r="AQ30" s="32">
        <f>AQ25/$C$22</f>
        <v>6.25E-2</v>
      </c>
      <c r="AR30" s="12" t="s">
        <v>5</v>
      </c>
      <c r="AS30" s="32">
        <f>AS25/$C$22</f>
        <v>6.25E-2</v>
      </c>
      <c r="AT30" s="12" t="s">
        <v>5</v>
      </c>
      <c r="AU30" s="32">
        <f>AU25/$C$22</f>
        <v>6.25E-2</v>
      </c>
      <c r="AV30" s="12" t="s">
        <v>5</v>
      </c>
      <c r="AW30" s="32">
        <f>AW25/$C$22</f>
        <v>0</v>
      </c>
      <c r="AX30" s="12" t="s">
        <v>5</v>
      </c>
      <c r="AY30" s="32">
        <f>AY25/$C$22</f>
        <v>6.25E-2</v>
      </c>
      <c r="AZ30" s="12" t="s">
        <v>5</v>
      </c>
      <c r="BA30" s="32">
        <f>BA25/$C$22</f>
        <v>0</v>
      </c>
      <c r="BB30" s="12" t="s">
        <v>5</v>
      </c>
      <c r="BC30" s="32">
        <f>BC25/$C$22</f>
        <v>6.25E-2</v>
      </c>
      <c r="BD30" s="12" t="s">
        <v>5</v>
      </c>
      <c r="BE30" s="32">
        <f>BE25/$C$22</f>
        <v>0</v>
      </c>
      <c r="BF30" s="12" t="s">
        <v>5</v>
      </c>
      <c r="BG30" s="32">
        <f>BG25/$C$22</f>
        <v>6.25E-2</v>
      </c>
      <c r="BH30" s="12" t="s">
        <v>5</v>
      </c>
      <c r="BI30" s="32">
        <f>BI25/$C$22</f>
        <v>0.1875</v>
      </c>
      <c r="BJ30" s="12" t="s">
        <v>5</v>
      </c>
      <c r="BK30" s="32">
        <f>BK25/$C$22</f>
        <v>0</v>
      </c>
      <c r="BL30" s="12" t="s">
        <v>5</v>
      </c>
      <c r="BM30" s="32">
        <f>BM25/$C$22</f>
        <v>0</v>
      </c>
    </row>
    <row r="31" spans="1:87" s="8" customFormat="1" x14ac:dyDescent="0.25">
      <c r="A31" s="14"/>
      <c r="B31" s="6" t="s">
        <v>25</v>
      </c>
      <c r="C31" s="20">
        <f t="shared" si="0"/>
        <v>0</v>
      </c>
      <c r="D31" s="12" t="s">
        <v>6</v>
      </c>
      <c r="E31" s="32">
        <f>E26/$C$22</f>
        <v>0.1875</v>
      </c>
      <c r="F31" s="12" t="s">
        <v>6</v>
      </c>
      <c r="G31" s="32">
        <f>G26/$C$22</f>
        <v>0.125</v>
      </c>
      <c r="H31" s="12" t="s">
        <v>6</v>
      </c>
      <c r="I31" s="32">
        <f>I26/$C$22</f>
        <v>0.125</v>
      </c>
      <c r="J31" s="12" t="s">
        <v>6</v>
      </c>
      <c r="K31" s="32">
        <f>K26/$C$22</f>
        <v>0.1875</v>
      </c>
      <c r="L31" s="12" t="s">
        <v>6</v>
      </c>
      <c r="M31" s="32">
        <f>M26/$C$22</f>
        <v>0.125</v>
      </c>
      <c r="N31" s="12" t="s">
        <v>6</v>
      </c>
      <c r="O31" s="32">
        <f>O26/$C$22</f>
        <v>0.1875</v>
      </c>
      <c r="P31" s="12" t="s">
        <v>6</v>
      </c>
      <c r="Q31" s="32">
        <f>Q26/$C$22</f>
        <v>0.1875</v>
      </c>
      <c r="R31" s="12" t="s">
        <v>6</v>
      </c>
      <c r="S31" s="32">
        <f>S26/$C$22</f>
        <v>0.125</v>
      </c>
      <c r="T31" s="12" t="s">
        <v>6</v>
      </c>
      <c r="U31" s="32">
        <f>U26/$C$22</f>
        <v>0.1875</v>
      </c>
      <c r="V31" s="12" t="s">
        <v>6</v>
      </c>
      <c r="W31" s="32">
        <f>W26/$C$22</f>
        <v>0.1875</v>
      </c>
      <c r="X31" s="12" t="s">
        <v>6</v>
      </c>
      <c r="Y31" s="32">
        <f>Y26/$C$22</f>
        <v>0.125</v>
      </c>
      <c r="Z31" s="12" t="s">
        <v>6</v>
      </c>
      <c r="AA31" s="32">
        <f>AA26/$C$22</f>
        <v>0.1875</v>
      </c>
      <c r="AB31" s="12" t="s">
        <v>6</v>
      </c>
      <c r="AC31" s="32">
        <f>AC26/$C$22</f>
        <v>0.125</v>
      </c>
      <c r="AD31" s="12" t="s">
        <v>6</v>
      </c>
      <c r="AE31" s="32">
        <f>AE26/$C$22</f>
        <v>0.1875</v>
      </c>
      <c r="AF31" s="12" t="s">
        <v>6</v>
      </c>
      <c r="AG31" s="32">
        <f>AG26/$C$22</f>
        <v>0.25</v>
      </c>
      <c r="AH31" s="12" t="s">
        <v>6</v>
      </c>
      <c r="AI31" s="32">
        <f>AI26/$C$22</f>
        <v>6.25E-2</v>
      </c>
      <c r="AJ31" s="12" t="s">
        <v>6</v>
      </c>
      <c r="AK31" s="32">
        <f>AK26/$C$22</f>
        <v>0.1875</v>
      </c>
      <c r="AL31" s="12" t="s">
        <v>6</v>
      </c>
      <c r="AM31" s="32">
        <f>AM26/$C$22</f>
        <v>0.1875</v>
      </c>
      <c r="AN31" s="12" t="s">
        <v>6</v>
      </c>
      <c r="AO31" s="32">
        <f>AO26/$C$22</f>
        <v>0.1875</v>
      </c>
      <c r="AP31" s="12" t="s">
        <v>6</v>
      </c>
      <c r="AQ31" s="32">
        <f>AQ26/$C$22</f>
        <v>0.125</v>
      </c>
      <c r="AR31" s="12" t="s">
        <v>6</v>
      </c>
      <c r="AS31" s="32">
        <f>AS26/$C$22</f>
        <v>0.1875</v>
      </c>
      <c r="AT31" s="12" t="s">
        <v>6</v>
      </c>
      <c r="AU31" s="32">
        <f>AU26/$C$22</f>
        <v>0.125</v>
      </c>
      <c r="AV31" s="12" t="s">
        <v>6</v>
      </c>
      <c r="AW31" s="32">
        <f>AW26/$C$22</f>
        <v>0.125</v>
      </c>
      <c r="AX31" s="12" t="s">
        <v>6</v>
      </c>
      <c r="AY31" s="32">
        <f>AY26/$C$22</f>
        <v>6.25E-2</v>
      </c>
      <c r="AZ31" s="12" t="s">
        <v>6</v>
      </c>
      <c r="BA31" s="32">
        <f>BA26/$C$22</f>
        <v>0.1875</v>
      </c>
      <c r="BB31" s="12" t="s">
        <v>6</v>
      </c>
      <c r="BC31" s="32">
        <f>BC26/$C$22</f>
        <v>0.1875</v>
      </c>
      <c r="BD31" s="12" t="s">
        <v>6</v>
      </c>
      <c r="BE31" s="32">
        <f>BE26/$C$22</f>
        <v>0.3125</v>
      </c>
      <c r="BF31" s="12" t="s">
        <v>6</v>
      </c>
      <c r="BG31" s="32">
        <f>BG26/$C$22</f>
        <v>0.1875</v>
      </c>
      <c r="BH31" s="12" t="s">
        <v>6</v>
      </c>
      <c r="BI31" s="32">
        <f>BI26/$C$22</f>
        <v>0.1875</v>
      </c>
      <c r="BJ31" s="12" t="s">
        <v>6</v>
      </c>
      <c r="BK31" s="32">
        <f>BK26/$C$22</f>
        <v>0.1875</v>
      </c>
      <c r="BL31" s="12" t="s">
        <v>6</v>
      </c>
      <c r="BM31" s="32">
        <f>BM26/$C$22</f>
        <v>0.1875</v>
      </c>
      <c r="BO31" s="9"/>
      <c r="BP31" s="9"/>
      <c r="BQ31" s="9"/>
      <c r="BR31" s="9"/>
      <c r="BS31" s="9"/>
      <c r="BT31" s="9"/>
      <c r="BU31" s="9"/>
      <c r="BV31" s="9"/>
      <c r="BW31" s="9"/>
      <c r="BX31" s="9"/>
      <c r="BY31" s="9"/>
      <c r="BZ31" s="9"/>
      <c r="CA31" s="9"/>
      <c r="CB31" s="9"/>
      <c r="CC31" s="9"/>
      <c r="CD31" s="9"/>
      <c r="CE31" s="9"/>
      <c r="CF31" s="9"/>
      <c r="CG31" s="9"/>
    </row>
    <row r="32" spans="1:87" s="8" customFormat="1" ht="17.25" thickBot="1" x14ac:dyDescent="0.3">
      <c r="A32" s="15"/>
      <c r="B32" s="21" t="s">
        <v>34</v>
      </c>
      <c r="C32" s="22">
        <f t="shared" si="0"/>
        <v>0</v>
      </c>
      <c r="D32" s="25" t="s">
        <v>361</v>
      </c>
      <c r="E32" s="33">
        <f>E27/$C$22</f>
        <v>0.4375</v>
      </c>
      <c r="F32" s="25" t="s">
        <v>361</v>
      </c>
      <c r="G32" s="33">
        <f>G27/$C$22</f>
        <v>0.4375</v>
      </c>
      <c r="H32" s="25" t="s">
        <v>361</v>
      </c>
      <c r="I32" s="33">
        <f>I27/$C$22</f>
        <v>0.25</v>
      </c>
      <c r="J32" s="25" t="s">
        <v>361</v>
      </c>
      <c r="K32" s="33">
        <f>K27/$C$22</f>
        <v>0.4375</v>
      </c>
      <c r="L32" s="25" t="s">
        <v>361</v>
      </c>
      <c r="M32" s="33">
        <f>M27/$C$22</f>
        <v>0.4375</v>
      </c>
      <c r="N32" s="25" t="s">
        <v>361</v>
      </c>
      <c r="O32" s="33">
        <f>O27/$C$22</f>
        <v>0.5</v>
      </c>
      <c r="P32" s="25" t="s">
        <v>361</v>
      </c>
      <c r="Q32" s="33">
        <f>Q27/$C$22</f>
        <v>0.5625</v>
      </c>
      <c r="R32" s="25" t="s">
        <v>361</v>
      </c>
      <c r="S32" s="33">
        <f>S27/$C$22</f>
        <v>0.4375</v>
      </c>
      <c r="T32" s="25" t="s">
        <v>361</v>
      </c>
      <c r="U32" s="33">
        <f>U27/$C$22</f>
        <v>0.4375</v>
      </c>
      <c r="V32" s="25" t="s">
        <v>361</v>
      </c>
      <c r="W32" s="33">
        <f>W27/$C$22</f>
        <v>0.5</v>
      </c>
      <c r="X32" s="25" t="s">
        <v>361</v>
      </c>
      <c r="Y32" s="33">
        <f>Y27/$C$22</f>
        <v>0.25</v>
      </c>
      <c r="Z32" s="25" t="s">
        <v>361</v>
      </c>
      <c r="AA32" s="33">
        <f>AA27/$C$22</f>
        <v>0.625</v>
      </c>
      <c r="AB32" s="25" t="s">
        <v>361</v>
      </c>
      <c r="AC32" s="33">
        <f>AC27/$C$22</f>
        <v>0.5625</v>
      </c>
      <c r="AD32" s="25" t="s">
        <v>361</v>
      </c>
      <c r="AE32" s="33">
        <f>AE27/$C$22</f>
        <v>0.5</v>
      </c>
      <c r="AF32" s="25" t="s">
        <v>361</v>
      </c>
      <c r="AG32" s="33">
        <f>AG27/$C$22</f>
        <v>0.625</v>
      </c>
      <c r="AH32" s="25" t="s">
        <v>361</v>
      </c>
      <c r="AI32" s="33">
        <f>AI27/$C$22</f>
        <v>0.25</v>
      </c>
      <c r="AJ32" s="25" t="s">
        <v>361</v>
      </c>
      <c r="AK32" s="33">
        <f>AK27/$C$22</f>
        <v>0.6875</v>
      </c>
      <c r="AL32" s="25" t="s">
        <v>361</v>
      </c>
      <c r="AM32" s="33">
        <f>AM27/$C$22</f>
        <v>0.6875</v>
      </c>
      <c r="AN32" s="25" t="s">
        <v>361</v>
      </c>
      <c r="AO32" s="33">
        <f>AO27/$C$22</f>
        <v>0.6875</v>
      </c>
      <c r="AP32" s="25" t="s">
        <v>361</v>
      </c>
      <c r="AQ32" s="33">
        <f>AQ27/$C$22</f>
        <v>0.625</v>
      </c>
      <c r="AR32" s="25" t="s">
        <v>361</v>
      </c>
      <c r="AS32" s="33">
        <f>AS27/$C$22</f>
        <v>0.6875</v>
      </c>
      <c r="AT32" s="25" t="s">
        <v>361</v>
      </c>
      <c r="AU32" s="33">
        <f>AU27/$C$22</f>
        <v>0.625</v>
      </c>
      <c r="AV32" s="25" t="s">
        <v>361</v>
      </c>
      <c r="AW32" s="33">
        <f>AW27/$C$22</f>
        <v>0.625</v>
      </c>
      <c r="AX32" s="25" t="s">
        <v>361</v>
      </c>
      <c r="AY32" s="33">
        <f>AY27/$C$22</f>
        <v>0.1875</v>
      </c>
      <c r="AZ32" s="25" t="s">
        <v>361</v>
      </c>
      <c r="BA32" s="33">
        <f>BA27/$C$22</f>
        <v>0.75</v>
      </c>
      <c r="BB32" s="25" t="s">
        <v>361</v>
      </c>
      <c r="BC32" s="33">
        <f>BC27/$C$22</f>
        <v>0.625</v>
      </c>
      <c r="BD32" s="25" t="s">
        <v>361</v>
      </c>
      <c r="BE32" s="33">
        <f>BE27/$C$22</f>
        <v>0.5</v>
      </c>
      <c r="BF32" s="25" t="s">
        <v>361</v>
      </c>
      <c r="BG32" s="33">
        <f>BG27/$C$22</f>
        <v>0.6875</v>
      </c>
      <c r="BH32" s="25" t="s">
        <v>361</v>
      </c>
      <c r="BI32" s="33">
        <f>BI27/$C$22</f>
        <v>0.5625</v>
      </c>
      <c r="BJ32" s="25" t="s">
        <v>361</v>
      </c>
      <c r="BK32" s="33">
        <f>BK27/$C$22</f>
        <v>0.75</v>
      </c>
      <c r="BL32" s="25" t="s">
        <v>361</v>
      </c>
      <c r="BM32" s="33">
        <f>BM27/$C$22</f>
        <v>0.75</v>
      </c>
      <c r="BO32" s="9"/>
      <c r="BP32" s="9"/>
      <c r="BQ32" s="9"/>
      <c r="BR32" s="9"/>
      <c r="BS32" s="9"/>
      <c r="BT32" s="9"/>
      <c r="BU32" s="9"/>
      <c r="BV32" s="9"/>
      <c r="BW32" s="9"/>
      <c r="BX32" s="9"/>
      <c r="BY32" s="9"/>
      <c r="BZ32" s="9"/>
      <c r="CA32" s="9"/>
      <c r="CB32" s="9"/>
      <c r="CC32" s="9"/>
      <c r="CD32" s="9"/>
      <c r="CE32" s="9"/>
      <c r="CF32" s="9"/>
      <c r="CG32" s="9"/>
    </row>
    <row r="33" spans="4:85" x14ac:dyDescent="0.25">
      <c r="D33" s="7"/>
      <c r="E33" s="30"/>
      <c r="F33" s="7"/>
      <c r="G33" s="30"/>
      <c r="H33" s="7"/>
      <c r="I33" s="30"/>
      <c r="J33" s="7"/>
      <c r="K33" s="30"/>
      <c r="L33" s="7"/>
      <c r="M33" s="30"/>
      <c r="N33" s="7"/>
      <c r="O33" s="30"/>
      <c r="P33" s="7"/>
      <c r="Q33" s="30"/>
      <c r="R33" s="7"/>
      <c r="S33" s="30"/>
      <c r="T33" s="7"/>
      <c r="U33" s="30"/>
      <c r="V33" s="7"/>
      <c r="W33" s="30"/>
      <c r="X33" s="7"/>
      <c r="Y33" s="30"/>
      <c r="Z33" s="7"/>
      <c r="AA33" s="30"/>
      <c r="AB33" s="7"/>
      <c r="AC33" s="30"/>
      <c r="AH33" s="7"/>
      <c r="AI33" s="30"/>
      <c r="BO33" s="9"/>
      <c r="BP33" s="3"/>
      <c r="BQ33" s="9"/>
      <c r="BR33" s="3"/>
      <c r="BS33" s="9"/>
      <c r="BT33" s="3"/>
      <c r="BU33" s="9"/>
      <c r="BV33" s="3"/>
      <c r="BW33" s="9"/>
      <c r="BX33" s="3"/>
      <c r="BY33" s="9"/>
      <c r="BZ33" s="3"/>
      <c r="CA33" s="9"/>
      <c r="CB33" s="3"/>
      <c r="CC33" s="9"/>
      <c r="CD33" s="3"/>
      <c r="CE33" s="9"/>
      <c r="CF33" s="3"/>
      <c r="CG33" s="9"/>
    </row>
    <row r="34" spans="4:85" x14ac:dyDescent="0.25">
      <c r="BO34" s="9"/>
      <c r="BP34" s="3"/>
      <c r="BQ34" s="9"/>
      <c r="BR34" s="3"/>
      <c r="BS34" s="9"/>
      <c r="BT34" s="3"/>
      <c r="BU34" s="9"/>
      <c r="BV34" s="3"/>
      <c r="BW34" s="9"/>
      <c r="BX34" s="3"/>
      <c r="BY34" s="9"/>
      <c r="BZ34" s="3"/>
      <c r="CA34" s="9"/>
      <c r="CB34" s="3"/>
      <c r="CC34" s="9"/>
      <c r="CD34" s="3"/>
      <c r="CE34" s="9"/>
      <c r="CF34" s="3"/>
      <c r="CG34" s="9"/>
    </row>
    <row r="35" spans="4:85" x14ac:dyDescent="0.25">
      <c r="BO35" s="9"/>
      <c r="BP35" s="3"/>
      <c r="BQ35" s="9"/>
      <c r="BR35" s="3"/>
      <c r="BS35" s="9"/>
      <c r="BT35" s="3"/>
      <c r="BU35" s="9"/>
      <c r="BV35" s="3"/>
      <c r="BW35" s="9"/>
      <c r="BX35" s="3"/>
      <c r="BY35" s="9"/>
      <c r="BZ35" s="3"/>
      <c r="CA35" s="9"/>
      <c r="CB35" s="3"/>
      <c r="CC35" s="9"/>
      <c r="CD35" s="3"/>
      <c r="CE35" s="9"/>
      <c r="CF35" s="3"/>
      <c r="CG35" s="9"/>
    </row>
    <row r="36" spans="4:85" s="8" customFormat="1" x14ac:dyDescent="0.25">
      <c r="BO36" s="44"/>
      <c r="BP36" s="44"/>
      <c r="BQ36" s="44"/>
      <c r="BR36" s="44"/>
      <c r="BS36" s="44"/>
      <c r="BT36" s="44"/>
      <c r="BU36" s="44"/>
      <c r="BV36" s="44"/>
      <c r="BW36" s="44"/>
      <c r="BX36" s="44"/>
      <c r="BY36" s="44"/>
      <c r="BZ36" s="44"/>
      <c r="CA36" s="44"/>
      <c r="CB36" s="44"/>
      <c r="CC36" s="44"/>
      <c r="CD36" s="44"/>
      <c r="CE36" s="44"/>
      <c r="CF36" s="9"/>
      <c r="CG36" s="45"/>
    </row>
    <row r="37" spans="4:85" x14ac:dyDescent="0.25">
      <c r="BO37" s="3"/>
      <c r="BP37" s="3"/>
      <c r="BQ37" s="3"/>
      <c r="BR37" s="3"/>
      <c r="BS37" s="3"/>
      <c r="BT37" s="3"/>
      <c r="BU37" s="3"/>
      <c r="BV37" s="3"/>
      <c r="BW37" s="3"/>
      <c r="BX37" s="3"/>
      <c r="BY37" s="3"/>
      <c r="BZ37" s="3"/>
      <c r="CA37" s="3"/>
      <c r="CB37" s="3"/>
      <c r="CC37" s="3"/>
      <c r="CD37" s="3"/>
      <c r="CE37" s="3"/>
      <c r="CF37" s="3"/>
      <c r="CG37" s="3"/>
    </row>
    <row r="38" spans="4:85" x14ac:dyDescent="0.25">
      <c r="BO38" s="3"/>
      <c r="BP38" s="3"/>
      <c r="BQ38" s="3"/>
      <c r="BR38" s="3"/>
      <c r="BS38" s="3"/>
      <c r="BT38" s="3"/>
      <c r="BU38" s="3"/>
      <c r="BV38" s="3"/>
      <c r="BW38" s="3"/>
      <c r="BX38" s="3"/>
      <c r="BY38" s="3"/>
      <c r="BZ38" s="3"/>
    </row>
    <row r="39" spans="4:85" x14ac:dyDescent="0.25">
      <c r="BO39" s="3"/>
      <c r="BP39" s="3"/>
      <c r="BQ39" s="3"/>
      <c r="BR39" s="3"/>
      <c r="BS39" s="3"/>
      <c r="BT39" s="3"/>
      <c r="BU39" s="3"/>
      <c r="BV39" s="3"/>
      <c r="BW39" s="3"/>
      <c r="BX39" s="3"/>
      <c r="BY39" s="3"/>
      <c r="BZ39" s="3"/>
    </row>
  </sheetData>
  <sheetProtection formatCells="0" formatColumns="0" formatRows="0" insertColumns="0" insertRows="0" insertHyperlinks="0" deleteColumns="0" deleteRows="0" sort="0" autoFilter="0" pivotTables="0"/>
  <mergeCells count="60">
    <mergeCell ref="BN29:BO29"/>
    <mergeCell ref="BP29:BQ29"/>
    <mergeCell ref="BR29:BS29"/>
    <mergeCell ref="BT29:BU29"/>
    <mergeCell ref="BV29:BW29"/>
    <mergeCell ref="BX29:BY29"/>
    <mergeCell ref="BZ22:CA22"/>
    <mergeCell ref="CB22:CC22"/>
    <mergeCell ref="CD22:CE22"/>
    <mergeCell ref="CF22:CG22"/>
    <mergeCell ref="BX23:BY23"/>
    <mergeCell ref="BX22:BY22"/>
    <mergeCell ref="BZ29:CA29"/>
    <mergeCell ref="CB29:CC29"/>
    <mergeCell ref="CD29:CE29"/>
    <mergeCell ref="CF29:CG29"/>
    <mergeCell ref="BZ23:CA23"/>
    <mergeCell ref="CB23:CC23"/>
    <mergeCell ref="CD23:CE23"/>
    <mergeCell ref="CF23:CG23"/>
    <mergeCell ref="BN23:BO23"/>
    <mergeCell ref="BP23:BQ23"/>
    <mergeCell ref="BR23:BS23"/>
    <mergeCell ref="BT23:BU23"/>
    <mergeCell ref="BV23:BW23"/>
    <mergeCell ref="BN22:BO22"/>
    <mergeCell ref="BP22:BQ22"/>
    <mergeCell ref="BR22:BS22"/>
    <mergeCell ref="BT22:BU22"/>
    <mergeCell ref="BV22:BW22"/>
    <mergeCell ref="BL22:BM22"/>
    <mergeCell ref="AL22:AM22"/>
    <mergeCell ref="AR22:AS22"/>
    <mergeCell ref="AT22:AU22"/>
    <mergeCell ref="AV22:AW22"/>
    <mergeCell ref="AX22:AY22"/>
    <mergeCell ref="AZ22:BA22"/>
    <mergeCell ref="BB22:BC22"/>
    <mergeCell ref="BD22:BE22"/>
    <mergeCell ref="BF22:BG22"/>
    <mergeCell ref="BH22:BI22"/>
    <mergeCell ref="BJ22:BK22"/>
    <mergeCell ref="AJ22:AK22"/>
    <mergeCell ref="N22:O22"/>
    <mergeCell ref="P22:Q22"/>
    <mergeCell ref="R22:S22"/>
    <mergeCell ref="T22:U22"/>
    <mergeCell ref="V22:W22"/>
    <mergeCell ref="X22:Y22"/>
    <mergeCell ref="Z22:AA22"/>
    <mergeCell ref="AB22:AC22"/>
    <mergeCell ref="AD22:AE22"/>
    <mergeCell ref="AF22:AG22"/>
    <mergeCell ref="AH22:AI22"/>
    <mergeCell ref="L22:M22"/>
    <mergeCell ref="A22:B22"/>
    <mergeCell ref="D22:E22"/>
    <mergeCell ref="F22:G22"/>
    <mergeCell ref="H22:I22"/>
    <mergeCell ref="J22:K22"/>
  </mergeCells>
  <conditionalFormatting sqref="D23:E27">
    <cfRule type="colorScale" priority="173">
      <colorScale>
        <cfvo type="min"/>
        <cfvo type="percentile" val="50"/>
        <cfvo type="max"/>
        <color rgb="FFF8696B"/>
        <color rgb="FFFFEB84"/>
        <color rgb="FF63BE7B"/>
      </colorScale>
    </cfRule>
  </conditionalFormatting>
  <conditionalFormatting sqref="F23:G27">
    <cfRule type="colorScale" priority="172">
      <colorScale>
        <cfvo type="min"/>
        <cfvo type="percentile" val="50"/>
        <cfvo type="max"/>
        <color rgb="FFF8696B"/>
        <color rgb="FFFFEB84"/>
        <color rgb="FF63BE7B"/>
      </colorScale>
    </cfRule>
  </conditionalFormatting>
  <conditionalFormatting sqref="D23:I27">
    <cfRule type="colorScale" priority="198">
      <colorScale>
        <cfvo type="min"/>
        <cfvo type="percentile" val="50"/>
        <cfvo type="max"/>
        <color rgb="FFF8696B"/>
        <color rgb="FFFFEB84"/>
        <color rgb="FF63BE7B"/>
      </colorScale>
    </cfRule>
  </conditionalFormatting>
  <conditionalFormatting sqref="D23:BM27">
    <cfRule type="colorScale" priority="197">
      <colorScale>
        <cfvo type="min"/>
        <cfvo type="percentile" val="50"/>
        <cfvo type="max"/>
        <color rgb="FFF8696B"/>
        <color rgb="FFFFEB84"/>
        <color rgb="FF63BE7B"/>
      </colorScale>
    </cfRule>
  </conditionalFormatting>
  <conditionalFormatting sqref="CG24:CG28">
    <cfRule type="colorScale" priority="196">
      <colorScale>
        <cfvo type="min"/>
        <cfvo type="percentile" val="50"/>
        <cfvo type="max"/>
        <color rgb="FFF8696B"/>
        <color rgb="FFFFEB84"/>
        <color rgb="FF63BE7B"/>
      </colorScale>
    </cfRule>
  </conditionalFormatting>
  <conditionalFormatting sqref="CE24:CE28">
    <cfRule type="colorScale" priority="195">
      <colorScale>
        <cfvo type="min"/>
        <cfvo type="percentile" val="50"/>
        <cfvo type="max"/>
        <color rgb="FFF8696B"/>
        <color rgb="FFFFEB84"/>
        <color rgb="FF63BE7B"/>
      </colorScale>
    </cfRule>
  </conditionalFormatting>
  <conditionalFormatting sqref="CC24:CC28">
    <cfRule type="colorScale" priority="194">
      <colorScale>
        <cfvo type="min"/>
        <cfvo type="percentile" val="50"/>
        <cfvo type="max"/>
        <color rgb="FFF8696B"/>
        <color rgb="FFFFEB84"/>
        <color rgb="FF63BE7B"/>
      </colorScale>
    </cfRule>
  </conditionalFormatting>
  <conditionalFormatting sqref="CA24:CA28">
    <cfRule type="colorScale" priority="193">
      <colorScale>
        <cfvo type="min"/>
        <cfvo type="percentile" val="50"/>
        <cfvo type="max"/>
        <color rgb="FFF8696B"/>
        <color rgb="FFFFEB84"/>
        <color rgb="FF63BE7B"/>
      </colorScale>
    </cfRule>
  </conditionalFormatting>
  <conditionalFormatting sqref="BY24:BY28">
    <cfRule type="colorScale" priority="192">
      <colorScale>
        <cfvo type="min"/>
        <cfvo type="percentile" val="50"/>
        <cfvo type="max"/>
        <color rgb="FFF8696B"/>
        <color rgb="FFFFEB84"/>
        <color rgb="FF63BE7B"/>
      </colorScale>
    </cfRule>
  </conditionalFormatting>
  <conditionalFormatting sqref="BW24:BW28">
    <cfRule type="colorScale" priority="191">
      <colorScale>
        <cfvo type="min"/>
        <cfvo type="percentile" val="50"/>
        <cfvo type="max"/>
        <color rgb="FFF8696B"/>
        <color rgb="FFFFEB84"/>
        <color rgb="FF63BE7B"/>
      </colorScale>
    </cfRule>
  </conditionalFormatting>
  <conditionalFormatting sqref="BU24:BU28">
    <cfRule type="colorScale" priority="190">
      <colorScale>
        <cfvo type="min"/>
        <cfvo type="percentile" val="50"/>
        <cfvo type="max"/>
        <color rgb="FFF8696B"/>
        <color rgb="FFFFEB84"/>
        <color rgb="FF63BE7B"/>
      </colorScale>
    </cfRule>
  </conditionalFormatting>
  <conditionalFormatting sqref="BS24:BS28">
    <cfRule type="colorScale" priority="189">
      <colorScale>
        <cfvo type="min"/>
        <cfvo type="percentile" val="50"/>
        <cfvo type="max"/>
        <color rgb="FFF8696B"/>
        <color rgb="FFFFEB84"/>
        <color rgb="FF63BE7B"/>
      </colorScale>
    </cfRule>
  </conditionalFormatting>
  <conditionalFormatting sqref="BQ24:BQ28">
    <cfRule type="colorScale" priority="188">
      <colorScale>
        <cfvo type="min"/>
        <cfvo type="percentile" val="50"/>
        <cfvo type="max"/>
        <color rgb="FFF8696B"/>
        <color rgb="FFFFEB84"/>
        <color rgb="FF63BE7B"/>
      </colorScale>
    </cfRule>
  </conditionalFormatting>
  <conditionalFormatting sqref="BO24:BO28">
    <cfRule type="colorScale" priority="187">
      <colorScale>
        <cfvo type="min"/>
        <cfvo type="percentile" val="50"/>
        <cfvo type="max"/>
        <color rgb="FFF8696B"/>
        <color rgb="FFFFEB84"/>
        <color rgb="FF63BE7B"/>
      </colorScale>
    </cfRule>
  </conditionalFormatting>
  <conditionalFormatting sqref="D28:D32">
    <cfRule type="colorScale" priority="186">
      <colorScale>
        <cfvo type="min"/>
        <cfvo type="percentile" val="50"/>
        <cfvo type="max"/>
        <color rgb="FFF8696B"/>
        <color rgb="FFFFEB84"/>
        <color rgb="FF63BE7B"/>
      </colorScale>
    </cfRule>
  </conditionalFormatting>
  <conditionalFormatting sqref="D28:D32">
    <cfRule type="colorScale" priority="185">
      <colorScale>
        <cfvo type="min"/>
        <cfvo type="percentile" val="50"/>
        <cfvo type="max"/>
        <color rgb="FFF8696B"/>
        <color rgb="FFFFEB84"/>
        <color rgb="FF63BE7B"/>
      </colorScale>
    </cfRule>
  </conditionalFormatting>
  <conditionalFormatting sqref="D28:D32">
    <cfRule type="colorScale" priority="184">
      <colorScale>
        <cfvo type="min"/>
        <cfvo type="percentile" val="50"/>
        <cfvo type="max"/>
        <color rgb="FFF8696B"/>
        <color rgb="FFFFEB84"/>
        <color rgb="FF63BE7B"/>
      </colorScale>
    </cfRule>
  </conditionalFormatting>
  <conditionalFormatting sqref="AF28:AF32">
    <cfRule type="colorScale" priority="124">
      <colorScale>
        <cfvo type="min"/>
        <cfvo type="percentile" val="50"/>
        <cfvo type="max"/>
        <color rgb="FFF8696B"/>
        <color rgb="FFFFEB84"/>
        <color rgb="FF63BE7B"/>
      </colorScale>
    </cfRule>
  </conditionalFormatting>
  <conditionalFormatting sqref="AF28:AF32">
    <cfRule type="colorScale" priority="123">
      <colorScale>
        <cfvo type="min"/>
        <cfvo type="percentile" val="50"/>
        <cfvo type="max"/>
        <color rgb="FFF8696B"/>
        <color rgb="FFFFEB84"/>
        <color rgb="FF63BE7B"/>
      </colorScale>
    </cfRule>
  </conditionalFormatting>
  <conditionalFormatting sqref="F28:F32">
    <cfRule type="colorScale" priority="183">
      <colorScale>
        <cfvo type="min"/>
        <cfvo type="percentile" val="50"/>
        <cfvo type="max"/>
        <color rgb="FFF8696B"/>
        <color rgb="FFFFEB84"/>
        <color rgb="FF63BE7B"/>
      </colorScale>
    </cfRule>
  </conditionalFormatting>
  <conditionalFormatting sqref="F28:F32">
    <cfRule type="colorScale" priority="182">
      <colorScale>
        <cfvo type="min"/>
        <cfvo type="percentile" val="50"/>
        <cfvo type="max"/>
        <color rgb="FFF8696B"/>
        <color rgb="FFFFEB84"/>
        <color rgb="FF63BE7B"/>
      </colorScale>
    </cfRule>
  </conditionalFormatting>
  <conditionalFormatting sqref="F28:F32">
    <cfRule type="colorScale" priority="181">
      <colorScale>
        <cfvo type="min"/>
        <cfvo type="percentile" val="50"/>
        <cfvo type="max"/>
        <color rgb="FFF8696B"/>
        <color rgb="FFFFEB84"/>
        <color rgb="FF63BE7B"/>
      </colorScale>
    </cfRule>
  </conditionalFormatting>
  <conditionalFormatting sqref="H28:H32">
    <cfRule type="colorScale" priority="180">
      <colorScale>
        <cfvo type="min"/>
        <cfvo type="percentile" val="50"/>
        <cfvo type="max"/>
        <color rgb="FFF8696B"/>
        <color rgb="FFFFEB84"/>
        <color rgb="FF63BE7B"/>
      </colorScale>
    </cfRule>
  </conditionalFormatting>
  <conditionalFormatting sqref="H28:H32">
    <cfRule type="colorScale" priority="179">
      <colorScale>
        <cfvo type="min"/>
        <cfvo type="percentile" val="50"/>
        <cfvo type="max"/>
        <color rgb="FFF8696B"/>
        <color rgb="FFFFEB84"/>
        <color rgb="FF63BE7B"/>
      </colorScale>
    </cfRule>
  </conditionalFormatting>
  <conditionalFormatting sqref="H28:H32">
    <cfRule type="colorScale" priority="178">
      <colorScale>
        <cfvo type="min"/>
        <cfvo type="percentile" val="50"/>
        <cfvo type="max"/>
        <color rgb="FFF8696B"/>
        <color rgb="FFFFEB84"/>
        <color rgb="FF63BE7B"/>
      </colorScale>
    </cfRule>
  </conditionalFormatting>
  <conditionalFormatting sqref="J28:J32">
    <cfRule type="colorScale" priority="177">
      <colorScale>
        <cfvo type="min"/>
        <cfvo type="percentile" val="50"/>
        <cfvo type="max"/>
        <color rgb="FFF8696B"/>
        <color rgb="FFFFEB84"/>
        <color rgb="FF63BE7B"/>
      </colorScale>
    </cfRule>
  </conditionalFormatting>
  <conditionalFormatting sqref="J28:J32">
    <cfRule type="colorScale" priority="176">
      <colorScale>
        <cfvo type="min"/>
        <cfvo type="percentile" val="50"/>
        <cfvo type="max"/>
        <color rgb="FFF8696B"/>
        <color rgb="FFFFEB84"/>
        <color rgb="FF63BE7B"/>
      </colorScale>
    </cfRule>
  </conditionalFormatting>
  <conditionalFormatting sqref="J28:J32">
    <cfRule type="colorScale" priority="175">
      <colorScale>
        <cfvo type="min"/>
        <cfvo type="percentile" val="50"/>
        <cfvo type="max"/>
        <color rgb="FFF8696B"/>
        <color rgb="FFFFEB84"/>
        <color rgb="FF63BE7B"/>
      </colorScale>
    </cfRule>
  </conditionalFormatting>
  <conditionalFormatting sqref="E28:E32">
    <cfRule type="colorScale" priority="174">
      <colorScale>
        <cfvo type="min"/>
        <cfvo type="percentile" val="50"/>
        <cfvo type="max"/>
        <color rgb="FFF8696B"/>
        <color rgb="FFFFEB84"/>
        <color rgb="FF63BE7B"/>
      </colorScale>
    </cfRule>
  </conditionalFormatting>
  <conditionalFormatting sqref="G28:G32">
    <cfRule type="colorScale" priority="171">
      <colorScale>
        <cfvo type="min"/>
        <cfvo type="percentile" val="50"/>
        <cfvo type="max"/>
        <color rgb="FFF8696B"/>
        <color rgb="FFFFEB84"/>
        <color rgb="FF63BE7B"/>
      </colorScale>
    </cfRule>
  </conditionalFormatting>
  <conditionalFormatting sqref="H23:I32">
    <cfRule type="colorScale" priority="170">
      <colorScale>
        <cfvo type="min"/>
        <cfvo type="percentile" val="50"/>
        <cfvo type="max"/>
        <color rgb="FFF8696B"/>
        <color rgb="FFFFEB84"/>
        <color rgb="FF63BE7B"/>
      </colorScale>
    </cfRule>
  </conditionalFormatting>
  <conditionalFormatting sqref="H23:I27">
    <cfRule type="colorScale" priority="169">
      <colorScale>
        <cfvo type="min"/>
        <cfvo type="percentile" val="50"/>
        <cfvo type="max"/>
        <color rgb="FFF8696B"/>
        <color rgb="FFFFEB84"/>
        <color rgb="FF63BE7B"/>
      </colorScale>
    </cfRule>
  </conditionalFormatting>
  <conditionalFormatting sqref="H28:I32">
    <cfRule type="colorScale" priority="168">
      <colorScale>
        <cfvo type="min"/>
        <cfvo type="percentile" val="50"/>
        <cfvo type="max"/>
        <color rgb="FFF8696B"/>
        <color rgb="FFFFEB84"/>
        <color rgb="FF63BE7B"/>
      </colorScale>
    </cfRule>
  </conditionalFormatting>
  <conditionalFormatting sqref="J23:K27">
    <cfRule type="colorScale" priority="167">
      <colorScale>
        <cfvo type="min"/>
        <cfvo type="percentile" val="50"/>
        <cfvo type="max"/>
        <color rgb="FFF8696B"/>
        <color rgb="FFFFEB84"/>
        <color rgb="FF63BE7B"/>
      </colorScale>
    </cfRule>
  </conditionalFormatting>
  <conditionalFormatting sqref="J28:K32">
    <cfRule type="colorScale" priority="166">
      <colorScale>
        <cfvo type="min"/>
        <cfvo type="percentile" val="50"/>
        <cfvo type="max"/>
        <color rgb="FFF8696B"/>
        <color rgb="FFFFEB84"/>
        <color rgb="FF63BE7B"/>
      </colorScale>
    </cfRule>
  </conditionalFormatting>
  <conditionalFormatting sqref="L28:L32">
    <cfRule type="colorScale" priority="165">
      <colorScale>
        <cfvo type="min"/>
        <cfvo type="percentile" val="50"/>
        <cfvo type="max"/>
        <color rgb="FFF8696B"/>
        <color rgb="FFFFEB84"/>
        <color rgb="FF63BE7B"/>
      </colorScale>
    </cfRule>
  </conditionalFormatting>
  <conditionalFormatting sqref="L28:L32">
    <cfRule type="colorScale" priority="164">
      <colorScale>
        <cfvo type="min"/>
        <cfvo type="percentile" val="50"/>
        <cfvo type="max"/>
        <color rgb="FFF8696B"/>
        <color rgb="FFFFEB84"/>
        <color rgb="FF63BE7B"/>
      </colorScale>
    </cfRule>
  </conditionalFormatting>
  <conditionalFormatting sqref="L28:L32">
    <cfRule type="colorScale" priority="163">
      <colorScale>
        <cfvo type="min"/>
        <cfvo type="percentile" val="50"/>
        <cfvo type="max"/>
        <color rgb="FFF8696B"/>
        <color rgb="FFFFEB84"/>
        <color rgb="FF63BE7B"/>
      </colorScale>
    </cfRule>
  </conditionalFormatting>
  <conditionalFormatting sqref="L28:M32">
    <cfRule type="colorScale" priority="162">
      <colorScale>
        <cfvo type="min"/>
        <cfvo type="percentile" val="50"/>
        <cfvo type="max"/>
        <color rgb="FFF8696B"/>
        <color rgb="FFFFEB84"/>
        <color rgb="FF63BE7B"/>
      </colorScale>
    </cfRule>
  </conditionalFormatting>
  <conditionalFormatting sqref="N28:N32">
    <cfRule type="colorScale" priority="161">
      <colorScale>
        <cfvo type="min"/>
        <cfvo type="percentile" val="50"/>
        <cfvo type="max"/>
        <color rgb="FFF8696B"/>
        <color rgb="FFFFEB84"/>
        <color rgb="FF63BE7B"/>
      </colorScale>
    </cfRule>
  </conditionalFormatting>
  <conditionalFormatting sqref="N28:N32">
    <cfRule type="colorScale" priority="160">
      <colorScale>
        <cfvo type="min"/>
        <cfvo type="percentile" val="50"/>
        <cfvo type="max"/>
        <color rgb="FFF8696B"/>
        <color rgb="FFFFEB84"/>
        <color rgb="FF63BE7B"/>
      </colorScale>
    </cfRule>
  </conditionalFormatting>
  <conditionalFormatting sqref="N28:N32">
    <cfRule type="colorScale" priority="159">
      <colorScale>
        <cfvo type="min"/>
        <cfvo type="percentile" val="50"/>
        <cfvo type="max"/>
        <color rgb="FFF8696B"/>
        <color rgb="FFFFEB84"/>
        <color rgb="FF63BE7B"/>
      </colorScale>
    </cfRule>
  </conditionalFormatting>
  <conditionalFormatting sqref="N28:O32">
    <cfRule type="colorScale" priority="158">
      <colorScale>
        <cfvo type="min"/>
        <cfvo type="percentile" val="50"/>
        <cfvo type="max"/>
        <color rgb="FFF8696B"/>
        <color rgb="FFFFEB84"/>
        <color rgb="FF63BE7B"/>
      </colorScale>
    </cfRule>
  </conditionalFormatting>
  <conditionalFormatting sqref="P28:P32">
    <cfRule type="colorScale" priority="157">
      <colorScale>
        <cfvo type="min"/>
        <cfvo type="percentile" val="50"/>
        <cfvo type="max"/>
        <color rgb="FFF8696B"/>
        <color rgb="FFFFEB84"/>
        <color rgb="FF63BE7B"/>
      </colorScale>
    </cfRule>
  </conditionalFormatting>
  <conditionalFormatting sqref="P28:P32">
    <cfRule type="colorScale" priority="156">
      <colorScale>
        <cfvo type="min"/>
        <cfvo type="percentile" val="50"/>
        <cfvo type="max"/>
        <color rgb="FFF8696B"/>
        <color rgb="FFFFEB84"/>
        <color rgb="FF63BE7B"/>
      </colorScale>
    </cfRule>
  </conditionalFormatting>
  <conditionalFormatting sqref="P28:P32">
    <cfRule type="colorScale" priority="155">
      <colorScale>
        <cfvo type="min"/>
        <cfvo type="percentile" val="50"/>
        <cfvo type="max"/>
        <color rgb="FFF8696B"/>
        <color rgb="FFFFEB84"/>
        <color rgb="FF63BE7B"/>
      </colorScale>
    </cfRule>
  </conditionalFormatting>
  <conditionalFormatting sqref="P28:Q32">
    <cfRule type="colorScale" priority="154">
      <colorScale>
        <cfvo type="min"/>
        <cfvo type="percentile" val="50"/>
        <cfvo type="max"/>
        <color rgb="FFF8696B"/>
        <color rgb="FFFFEB84"/>
        <color rgb="FF63BE7B"/>
      </colorScale>
    </cfRule>
  </conditionalFormatting>
  <conditionalFormatting sqref="R28:R32">
    <cfRule type="colorScale" priority="153">
      <colorScale>
        <cfvo type="min"/>
        <cfvo type="percentile" val="50"/>
        <cfvo type="max"/>
        <color rgb="FFF8696B"/>
        <color rgb="FFFFEB84"/>
        <color rgb="FF63BE7B"/>
      </colorScale>
    </cfRule>
  </conditionalFormatting>
  <conditionalFormatting sqref="R28:R32">
    <cfRule type="colorScale" priority="152">
      <colorScale>
        <cfvo type="min"/>
        <cfvo type="percentile" val="50"/>
        <cfvo type="max"/>
        <color rgb="FFF8696B"/>
        <color rgb="FFFFEB84"/>
        <color rgb="FF63BE7B"/>
      </colorScale>
    </cfRule>
  </conditionalFormatting>
  <conditionalFormatting sqref="R28:R32">
    <cfRule type="colorScale" priority="151">
      <colorScale>
        <cfvo type="min"/>
        <cfvo type="percentile" val="50"/>
        <cfvo type="max"/>
        <color rgb="FFF8696B"/>
        <color rgb="FFFFEB84"/>
        <color rgb="FF63BE7B"/>
      </colorScale>
    </cfRule>
  </conditionalFormatting>
  <conditionalFormatting sqref="R28:S32">
    <cfRule type="colorScale" priority="150">
      <colorScale>
        <cfvo type="min"/>
        <cfvo type="percentile" val="50"/>
        <cfvo type="max"/>
        <color rgb="FFF8696B"/>
        <color rgb="FFFFEB84"/>
        <color rgb="FF63BE7B"/>
      </colorScale>
    </cfRule>
  </conditionalFormatting>
  <conditionalFormatting sqref="T28:T32">
    <cfRule type="colorScale" priority="149">
      <colorScale>
        <cfvo type="min"/>
        <cfvo type="percentile" val="50"/>
        <cfvo type="max"/>
        <color rgb="FFF8696B"/>
        <color rgb="FFFFEB84"/>
        <color rgb="FF63BE7B"/>
      </colorScale>
    </cfRule>
  </conditionalFormatting>
  <conditionalFormatting sqref="T28:T32">
    <cfRule type="colorScale" priority="148">
      <colorScale>
        <cfvo type="min"/>
        <cfvo type="percentile" val="50"/>
        <cfvo type="max"/>
        <color rgb="FFF8696B"/>
        <color rgb="FFFFEB84"/>
        <color rgb="FF63BE7B"/>
      </colorScale>
    </cfRule>
  </conditionalFormatting>
  <conditionalFormatting sqref="T28:T32">
    <cfRule type="colorScale" priority="147">
      <colorScale>
        <cfvo type="min"/>
        <cfvo type="percentile" val="50"/>
        <cfvo type="max"/>
        <color rgb="FFF8696B"/>
        <color rgb="FFFFEB84"/>
        <color rgb="FF63BE7B"/>
      </colorScale>
    </cfRule>
  </conditionalFormatting>
  <conditionalFormatting sqref="T28:U32">
    <cfRule type="colorScale" priority="146">
      <colorScale>
        <cfvo type="min"/>
        <cfvo type="percentile" val="50"/>
        <cfvo type="max"/>
        <color rgb="FFF8696B"/>
        <color rgb="FFFFEB84"/>
        <color rgb="FF63BE7B"/>
      </colorScale>
    </cfRule>
  </conditionalFormatting>
  <conditionalFormatting sqref="V28:V32">
    <cfRule type="colorScale" priority="145">
      <colorScale>
        <cfvo type="min"/>
        <cfvo type="percentile" val="50"/>
        <cfvo type="max"/>
        <color rgb="FFF8696B"/>
        <color rgb="FFFFEB84"/>
        <color rgb="FF63BE7B"/>
      </colorScale>
    </cfRule>
  </conditionalFormatting>
  <conditionalFormatting sqref="V28:V32">
    <cfRule type="colorScale" priority="144">
      <colorScale>
        <cfvo type="min"/>
        <cfvo type="percentile" val="50"/>
        <cfvo type="max"/>
        <color rgb="FFF8696B"/>
        <color rgb="FFFFEB84"/>
        <color rgb="FF63BE7B"/>
      </colorScale>
    </cfRule>
  </conditionalFormatting>
  <conditionalFormatting sqref="V28:V32">
    <cfRule type="colorScale" priority="143">
      <colorScale>
        <cfvo type="min"/>
        <cfvo type="percentile" val="50"/>
        <cfvo type="max"/>
        <color rgb="FFF8696B"/>
        <color rgb="FFFFEB84"/>
        <color rgb="FF63BE7B"/>
      </colorScale>
    </cfRule>
  </conditionalFormatting>
  <conditionalFormatting sqref="V28:W32">
    <cfRule type="colorScale" priority="142">
      <colorScale>
        <cfvo type="min"/>
        <cfvo type="percentile" val="50"/>
        <cfvo type="max"/>
        <color rgb="FFF8696B"/>
        <color rgb="FFFFEB84"/>
        <color rgb="FF63BE7B"/>
      </colorScale>
    </cfRule>
  </conditionalFormatting>
  <conditionalFormatting sqref="X28:X32">
    <cfRule type="colorScale" priority="141">
      <colorScale>
        <cfvo type="min"/>
        <cfvo type="percentile" val="50"/>
        <cfvo type="max"/>
        <color rgb="FFF8696B"/>
        <color rgb="FFFFEB84"/>
        <color rgb="FF63BE7B"/>
      </colorScale>
    </cfRule>
  </conditionalFormatting>
  <conditionalFormatting sqref="X28:X32">
    <cfRule type="colorScale" priority="140">
      <colorScale>
        <cfvo type="min"/>
        <cfvo type="percentile" val="50"/>
        <cfvo type="max"/>
        <color rgb="FFF8696B"/>
        <color rgb="FFFFEB84"/>
        <color rgb="FF63BE7B"/>
      </colorScale>
    </cfRule>
  </conditionalFormatting>
  <conditionalFormatting sqref="X28:X32">
    <cfRule type="colorScale" priority="139">
      <colorScale>
        <cfvo type="min"/>
        <cfvo type="percentile" val="50"/>
        <cfvo type="max"/>
        <color rgb="FFF8696B"/>
        <color rgb="FFFFEB84"/>
        <color rgb="FF63BE7B"/>
      </colorScale>
    </cfRule>
  </conditionalFormatting>
  <conditionalFormatting sqref="X28:Y32">
    <cfRule type="colorScale" priority="138">
      <colorScale>
        <cfvo type="min"/>
        <cfvo type="percentile" val="50"/>
        <cfvo type="max"/>
        <color rgb="FFF8696B"/>
        <color rgb="FFFFEB84"/>
        <color rgb="FF63BE7B"/>
      </colorScale>
    </cfRule>
  </conditionalFormatting>
  <conditionalFormatting sqref="Z28:Z32">
    <cfRule type="colorScale" priority="137">
      <colorScale>
        <cfvo type="min"/>
        <cfvo type="percentile" val="50"/>
        <cfvo type="max"/>
        <color rgb="FFF8696B"/>
        <color rgb="FFFFEB84"/>
        <color rgb="FF63BE7B"/>
      </colorScale>
    </cfRule>
  </conditionalFormatting>
  <conditionalFormatting sqref="Z28:Z32">
    <cfRule type="colorScale" priority="136">
      <colorScale>
        <cfvo type="min"/>
        <cfvo type="percentile" val="50"/>
        <cfvo type="max"/>
        <color rgb="FFF8696B"/>
        <color rgb="FFFFEB84"/>
        <color rgb="FF63BE7B"/>
      </colorScale>
    </cfRule>
  </conditionalFormatting>
  <conditionalFormatting sqref="Z28:Z32">
    <cfRule type="colorScale" priority="135">
      <colorScale>
        <cfvo type="min"/>
        <cfvo type="percentile" val="50"/>
        <cfvo type="max"/>
        <color rgb="FFF8696B"/>
        <color rgb="FFFFEB84"/>
        <color rgb="FF63BE7B"/>
      </colorScale>
    </cfRule>
  </conditionalFormatting>
  <conditionalFormatting sqref="Z28:AA32">
    <cfRule type="colorScale" priority="134">
      <colorScale>
        <cfvo type="min"/>
        <cfvo type="percentile" val="50"/>
        <cfvo type="max"/>
        <color rgb="FFF8696B"/>
        <color rgb="FFFFEB84"/>
        <color rgb="FF63BE7B"/>
      </colorScale>
    </cfRule>
  </conditionalFormatting>
  <conditionalFormatting sqref="AB28:AB32">
    <cfRule type="colorScale" priority="133">
      <colorScale>
        <cfvo type="min"/>
        <cfvo type="percentile" val="50"/>
        <cfvo type="max"/>
        <color rgb="FFF8696B"/>
        <color rgb="FFFFEB84"/>
        <color rgb="FF63BE7B"/>
      </colorScale>
    </cfRule>
  </conditionalFormatting>
  <conditionalFormatting sqref="AB28:AB32">
    <cfRule type="colorScale" priority="132">
      <colorScale>
        <cfvo type="min"/>
        <cfvo type="percentile" val="50"/>
        <cfvo type="max"/>
        <color rgb="FFF8696B"/>
        <color rgb="FFFFEB84"/>
        <color rgb="FF63BE7B"/>
      </colorScale>
    </cfRule>
  </conditionalFormatting>
  <conditionalFormatting sqref="AB28:AB32">
    <cfRule type="colorScale" priority="131">
      <colorScale>
        <cfvo type="min"/>
        <cfvo type="percentile" val="50"/>
        <cfvo type="max"/>
        <color rgb="FFF8696B"/>
        <color rgb="FFFFEB84"/>
        <color rgb="FF63BE7B"/>
      </colorScale>
    </cfRule>
  </conditionalFormatting>
  <conditionalFormatting sqref="AB28:AC32">
    <cfRule type="colorScale" priority="130">
      <colorScale>
        <cfvo type="min"/>
        <cfvo type="percentile" val="50"/>
        <cfvo type="max"/>
        <color rgb="FFF8696B"/>
        <color rgb="FFFFEB84"/>
        <color rgb="FF63BE7B"/>
      </colorScale>
    </cfRule>
  </conditionalFormatting>
  <conditionalFormatting sqref="AD28:AD32">
    <cfRule type="colorScale" priority="129">
      <colorScale>
        <cfvo type="min"/>
        <cfvo type="percentile" val="50"/>
        <cfvo type="max"/>
        <color rgb="FFF8696B"/>
        <color rgb="FFFFEB84"/>
        <color rgb="FF63BE7B"/>
      </colorScale>
    </cfRule>
  </conditionalFormatting>
  <conditionalFormatting sqref="AD28:AD32">
    <cfRule type="colorScale" priority="128">
      <colorScale>
        <cfvo type="min"/>
        <cfvo type="percentile" val="50"/>
        <cfvo type="max"/>
        <color rgb="FFF8696B"/>
        <color rgb="FFFFEB84"/>
        <color rgb="FF63BE7B"/>
      </colorScale>
    </cfRule>
  </conditionalFormatting>
  <conditionalFormatting sqref="AD28:AD32">
    <cfRule type="colorScale" priority="127">
      <colorScale>
        <cfvo type="min"/>
        <cfvo type="percentile" val="50"/>
        <cfvo type="max"/>
        <color rgb="FFF8696B"/>
        <color rgb="FFFFEB84"/>
        <color rgb="FF63BE7B"/>
      </colorScale>
    </cfRule>
  </conditionalFormatting>
  <conditionalFormatting sqref="AD28:AE32">
    <cfRule type="colorScale" priority="126">
      <colorScale>
        <cfvo type="min"/>
        <cfvo type="percentile" val="50"/>
        <cfvo type="max"/>
        <color rgb="FFF8696B"/>
        <color rgb="FFFFEB84"/>
        <color rgb="FF63BE7B"/>
      </colorScale>
    </cfRule>
  </conditionalFormatting>
  <conditionalFormatting sqref="AF28:AF32">
    <cfRule type="colorScale" priority="125">
      <colorScale>
        <cfvo type="min"/>
        <cfvo type="percentile" val="50"/>
        <cfvo type="max"/>
        <color rgb="FFF8696B"/>
        <color rgb="FFFFEB84"/>
        <color rgb="FF63BE7B"/>
      </colorScale>
    </cfRule>
  </conditionalFormatting>
  <conditionalFormatting sqref="AF28:AG32">
    <cfRule type="colorScale" priority="122">
      <colorScale>
        <cfvo type="min"/>
        <cfvo type="percentile" val="50"/>
        <cfvo type="max"/>
        <color rgb="FFF8696B"/>
        <color rgb="FFFFEB84"/>
        <color rgb="FF63BE7B"/>
      </colorScale>
    </cfRule>
  </conditionalFormatting>
  <conditionalFormatting sqref="AH28:AH32">
    <cfRule type="colorScale" priority="121">
      <colorScale>
        <cfvo type="min"/>
        <cfvo type="percentile" val="50"/>
        <cfvo type="max"/>
        <color rgb="FFF8696B"/>
        <color rgb="FFFFEB84"/>
        <color rgb="FF63BE7B"/>
      </colorScale>
    </cfRule>
  </conditionalFormatting>
  <conditionalFormatting sqref="AH28:AH32">
    <cfRule type="colorScale" priority="120">
      <colorScale>
        <cfvo type="min"/>
        <cfvo type="percentile" val="50"/>
        <cfvo type="max"/>
        <color rgb="FFF8696B"/>
        <color rgb="FFFFEB84"/>
        <color rgb="FF63BE7B"/>
      </colorScale>
    </cfRule>
  </conditionalFormatting>
  <conditionalFormatting sqref="AH28:AH32">
    <cfRule type="colorScale" priority="119">
      <colorScale>
        <cfvo type="min"/>
        <cfvo type="percentile" val="50"/>
        <cfvo type="max"/>
        <color rgb="FFF8696B"/>
        <color rgb="FFFFEB84"/>
        <color rgb="FF63BE7B"/>
      </colorScale>
    </cfRule>
  </conditionalFormatting>
  <conditionalFormatting sqref="AH28:AI32">
    <cfRule type="colorScale" priority="118">
      <colorScale>
        <cfvo type="min"/>
        <cfvo type="percentile" val="50"/>
        <cfvo type="max"/>
        <color rgb="FFF8696B"/>
        <color rgb="FFFFEB84"/>
        <color rgb="FF63BE7B"/>
      </colorScale>
    </cfRule>
  </conditionalFormatting>
  <conditionalFormatting sqref="AJ28:AJ32">
    <cfRule type="colorScale" priority="117">
      <colorScale>
        <cfvo type="min"/>
        <cfvo type="percentile" val="50"/>
        <cfvo type="max"/>
        <color rgb="FFF8696B"/>
        <color rgb="FFFFEB84"/>
        <color rgb="FF63BE7B"/>
      </colorScale>
    </cfRule>
  </conditionalFormatting>
  <conditionalFormatting sqref="AJ28:AJ32">
    <cfRule type="colorScale" priority="116">
      <colorScale>
        <cfvo type="min"/>
        <cfvo type="percentile" val="50"/>
        <cfvo type="max"/>
        <color rgb="FFF8696B"/>
        <color rgb="FFFFEB84"/>
        <color rgb="FF63BE7B"/>
      </colorScale>
    </cfRule>
  </conditionalFormatting>
  <conditionalFormatting sqref="AJ28:AJ32">
    <cfRule type="colorScale" priority="115">
      <colorScale>
        <cfvo type="min"/>
        <cfvo type="percentile" val="50"/>
        <cfvo type="max"/>
        <color rgb="FFF8696B"/>
        <color rgb="FFFFEB84"/>
        <color rgb="FF63BE7B"/>
      </colorScale>
    </cfRule>
  </conditionalFormatting>
  <conditionalFormatting sqref="AJ28:AK32">
    <cfRule type="colorScale" priority="114">
      <colorScale>
        <cfvo type="min"/>
        <cfvo type="percentile" val="50"/>
        <cfvo type="max"/>
        <color rgb="FFF8696B"/>
        <color rgb="FFFFEB84"/>
        <color rgb="FF63BE7B"/>
      </colorScale>
    </cfRule>
  </conditionalFormatting>
  <conditionalFormatting sqref="AL28:AL32">
    <cfRule type="colorScale" priority="113">
      <colorScale>
        <cfvo type="min"/>
        <cfvo type="percentile" val="50"/>
        <cfvo type="max"/>
        <color rgb="FFF8696B"/>
        <color rgb="FFFFEB84"/>
        <color rgb="FF63BE7B"/>
      </colorScale>
    </cfRule>
  </conditionalFormatting>
  <conditionalFormatting sqref="AL28:AL32">
    <cfRule type="colorScale" priority="112">
      <colorScale>
        <cfvo type="min"/>
        <cfvo type="percentile" val="50"/>
        <cfvo type="max"/>
        <color rgb="FFF8696B"/>
        <color rgb="FFFFEB84"/>
        <color rgb="FF63BE7B"/>
      </colorScale>
    </cfRule>
  </conditionalFormatting>
  <conditionalFormatting sqref="AL28:AL32">
    <cfRule type="colorScale" priority="111">
      <colorScale>
        <cfvo type="min"/>
        <cfvo type="percentile" val="50"/>
        <cfvo type="max"/>
        <color rgb="FFF8696B"/>
        <color rgb="FFFFEB84"/>
        <color rgb="FF63BE7B"/>
      </colorScale>
    </cfRule>
  </conditionalFormatting>
  <conditionalFormatting sqref="AL28:AM32">
    <cfRule type="colorScale" priority="110">
      <colorScale>
        <cfvo type="min"/>
        <cfvo type="percentile" val="50"/>
        <cfvo type="max"/>
        <color rgb="FFF8696B"/>
        <color rgb="FFFFEB84"/>
        <color rgb="FF63BE7B"/>
      </colorScale>
    </cfRule>
  </conditionalFormatting>
  <conditionalFormatting sqref="AN28:AN32">
    <cfRule type="colorScale" priority="109">
      <colorScale>
        <cfvo type="min"/>
        <cfvo type="percentile" val="50"/>
        <cfvo type="max"/>
        <color rgb="FFF8696B"/>
        <color rgb="FFFFEB84"/>
        <color rgb="FF63BE7B"/>
      </colorScale>
    </cfRule>
  </conditionalFormatting>
  <conditionalFormatting sqref="AN28:AN32">
    <cfRule type="colorScale" priority="108">
      <colorScale>
        <cfvo type="min"/>
        <cfvo type="percentile" val="50"/>
        <cfvo type="max"/>
        <color rgb="FFF8696B"/>
        <color rgb="FFFFEB84"/>
        <color rgb="FF63BE7B"/>
      </colorScale>
    </cfRule>
  </conditionalFormatting>
  <conditionalFormatting sqref="AN28:AN32">
    <cfRule type="colorScale" priority="107">
      <colorScale>
        <cfvo type="min"/>
        <cfvo type="percentile" val="50"/>
        <cfvo type="max"/>
        <color rgb="FFF8696B"/>
        <color rgb="FFFFEB84"/>
        <color rgb="FF63BE7B"/>
      </colorScale>
    </cfRule>
  </conditionalFormatting>
  <conditionalFormatting sqref="AN28:AO32">
    <cfRule type="colorScale" priority="106">
      <colorScale>
        <cfvo type="min"/>
        <cfvo type="percentile" val="50"/>
        <cfvo type="max"/>
        <color rgb="FFF8696B"/>
        <color rgb="FFFFEB84"/>
        <color rgb="FF63BE7B"/>
      </colorScale>
    </cfRule>
  </conditionalFormatting>
  <conditionalFormatting sqref="AP28:AP32">
    <cfRule type="colorScale" priority="105">
      <colorScale>
        <cfvo type="min"/>
        <cfvo type="percentile" val="50"/>
        <cfvo type="max"/>
        <color rgb="FFF8696B"/>
        <color rgb="FFFFEB84"/>
        <color rgb="FF63BE7B"/>
      </colorScale>
    </cfRule>
  </conditionalFormatting>
  <conditionalFormatting sqref="AP28:AP32">
    <cfRule type="colorScale" priority="104">
      <colorScale>
        <cfvo type="min"/>
        <cfvo type="percentile" val="50"/>
        <cfvo type="max"/>
        <color rgb="FFF8696B"/>
        <color rgb="FFFFEB84"/>
        <color rgb="FF63BE7B"/>
      </colorScale>
    </cfRule>
  </conditionalFormatting>
  <conditionalFormatting sqref="AP28:AP32">
    <cfRule type="colorScale" priority="103">
      <colorScale>
        <cfvo type="min"/>
        <cfvo type="percentile" val="50"/>
        <cfvo type="max"/>
        <color rgb="FFF8696B"/>
        <color rgb="FFFFEB84"/>
        <color rgb="FF63BE7B"/>
      </colorScale>
    </cfRule>
  </conditionalFormatting>
  <conditionalFormatting sqref="AP28:AQ32">
    <cfRule type="colorScale" priority="102">
      <colorScale>
        <cfvo type="min"/>
        <cfvo type="percentile" val="50"/>
        <cfvo type="max"/>
        <color rgb="FFF8696B"/>
        <color rgb="FFFFEB84"/>
        <color rgb="FF63BE7B"/>
      </colorScale>
    </cfRule>
  </conditionalFormatting>
  <conditionalFormatting sqref="AR28:AR32">
    <cfRule type="colorScale" priority="101">
      <colorScale>
        <cfvo type="min"/>
        <cfvo type="percentile" val="50"/>
        <cfvo type="max"/>
        <color rgb="FFF8696B"/>
        <color rgb="FFFFEB84"/>
        <color rgb="FF63BE7B"/>
      </colorScale>
    </cfRule>
  </conditionalFormatting>
  <conditionalFormatting sqref="AR28:AR32">
    <cfRule type="colorScale" priority="100">
      <colorScale>
        <cfvo type="min"/>
        <cfvo type="percentile" val="50"/>
        <cfvo type="max"/>
        <color rgb="FFF8696B"/>
        <color rgb="FFFFEB84"/>
        <color rgb="FF63BE7B"/>
      </colorScale>
    </cfRule>
  </conditionalFormatting>
  <conditionalFormatting sqref="AR28:AR32">
    <cfRule type="colorScale" priority="99">
      <colorScale>
        <cfvo type="min"/>
        <cfvo type="percentile" val="50"/>
        <cfvo type="max"/>
        <color rgb="FFF8696B"/>
        <color rgb="FFFFEB84"/>
        <color rgb="FF63BE7B"/>
      </colorScale>
    </cfRule>
  </conditionalFormatting>
  <conditionalFormatting sqref="AR28:AS32">
    <cfRule type="colorScale" priority="98">
      <colorScale>
        <cfvo type="min"/>
        <cfvo type="percentile" val="50"/>
        <cfvo type="max"/>
        <color rgb="FFF8696B"/>
        <color rgb="FFFFEB84"/>
        <color rgb="FF63BE7B"/>
      </colorScale>
    </cfRule>
  </conditionalFormatting>
  <conditionalFormatting sqref="AT28:AT32">
    <cfRule type="colorScale" priority="97">
      <colorScale>
        <cfvo type="min"/>
        <cfvo type="percentile" val="50"/>
        <cfvo type="max"/>
        <color rgb="FFF8696B"/>
        <color rgb="FFFFEB84"/>
        <color rgb="FF63BE7B"/>
      </colorScale>
    </cfRule>
  </conditionalFormatting>
  <conditionalFormatting sqref="AT28:AT32">
    <cfRule type="colorScale" priority="96">
      <colorScale>
        <cfvo type="min"/>
        <cfvo type="percentile" val="50"/>
        <cfvo type="max"/>
        <color rgb="FFF8696B"/>
        <color rgb="FFFFEB84"/>
        <color rgb="FF63BE7B"/>
      </colorScale>
    </cfRule>
  </conditionalFormatting>
  <conditionalFormatting sqref="AT28:AT32">
    <cfRule type="colorScale" priority="95">
      <colorScale>
        <cfvo type="min"/>
        <cfvo type="percentile" val="50"/>
        <cfvo type="max"/>
        <color rgb="FFF8696B"/>
        <color rgb="FFFFEB84"/>
        <color rgb="FF63BE7B"/>
      </colorScale>
    </cfRule>
  </conditionalFormatting>
  <conditionalFormatting sqref="AT28:AU32">
    <cfRule type="colorScale" priority="94">
      <colorScale>
        <cfvo type="min"/>
        <cfvo type="percentile" val="50"/>
        <cfvo type="max"/>
        <color rgb="FFF8696B"/>
        <color rgb="FFFFEB84"/>
        <color rgb="FF63BE7B"/>
      </colorScale>
    </cfRule>
  </conditionalFormatting>
  <conditionalFormatting sqref="AV28:AV32">
    <cfRule type="colorScale" priority="93">
      <colorScale>
        <cfvo type="min"/>
        <cfvo type="percentile" val="50"/>
        <cfvo type="max"/>
        <color rgb="FFF8696B"/>
        <color rgb="FFFFEB84"/>
        <color rgb="FF63BE7B"/>
      </colorScale>
    </cfRule>
  </conditionalFormatting>
  <conditionalFormatting sqref="AV28:AV32">
    <cfRule type="colorScale" priority="92">
      <colorScale>
        <cfvo type="min"/>
        <cfvo type="percentile" val="50"/>
        <cfvo type="max"/>
        <color rgb="FFF8696B"/>
        <color rgb="FFFFEB84"/>
        <color rgb="FF63BE7B"/>
      </colorScale>
    </cfRule>
  </conditionalFormatting>
  <conditionalFormatting sqref="AV28:AV32">
    <cfRule type="colorScale" priority="91">
      <colorScale>
        <cfvo type="min"/>
        <cfvo type="percentile" val="50"/>
        <cfvo type="max"/>
        <color rgb="FFF8696B"/>
        <color rgb="FFFFEB84"/>
        <color rgb="FF63BE7B"/>
      </colorScale>
    </cfRule>
  </conditionalFormatting>
  <conditionalFormatting sqref="AV28:AW32">
    <cfRule type="colorScale" priority="90">
      <colorScale>
        <cfvo type="min"/>
        <cfvo type="percentile" val="50"/>
        <cfvo type="max"/>
        <color rgb="FFF8696B"/>
        <color rgb="FFFFEB84"/>
        <color rgb="FF63BE7B"/>
      </colorScale>
    </cfRule>
  </conditionalFormatting>
  <conditionalFormatting sqref="AX28:AX32">
    <cfRule type="colorScale" priority="89">
      <colorScale>
        <cfvo type="min"/>
        <cfvo type="percentile" val="50"/>
        <cfvo type="max"/>
        <color rgb="FFF8696B"/>
        <color rgb="FFFFEB84"/>
        <color rgb="FF63BE7B"/>
      </colorScale>
    </cfRule>
  </conditionalFormatting>
  <conditionalFormatting sqref="AX28:AX32">
    <cfRule type="colorScale" priority="88">
      <colorScale>
        <cfvo type="min"/>
        <cfvo type="percentile" val="50"/>
        <cfvo type="max"/>
        <color rgb="FFF8696B"/>
        <color rgb="FFFFEB84"/>
        <color rgb="FF63BE7B"/>
      </colorScale>
    </cfRule>
  </conditionalFormatting>
  <conditionalFormatting sqref="AX28:AX32">
    <cfRule type="colorScale" priority="87">
      <colorScale>
        <cfvo type="min"/>
        <cfvo type="percentile" val="50"/>
        <cfvo type="max"/>
        <color rgb="FFF8696B"/>
        <color rgb="FFFFEB84"/>
        <color rgb="FF63BE7B"/>
      </colorScale>
    </cfRule>
  </conditionalFormatting>
  <conditionalFormatting sqref="AX28:AY32">
    <cfRule type="colorScale" priority="86">
      <colorScale>
        <cfvo type="min"/>
        <cfvo type="percentile" val="50"/>
        <cfvo type="max"/>
        <color rgb="FFF8696B"/>
        <color rgb="FFFFEB84"/>
        <color rgb="FF63BE7B"/>
      </colorScale>
    </cfRule>
  </conditionalFormatting>
  <conditionalFormatting sqref="AZ28:AZ32">
    <cfRule type="colorScale" priority="85">
      <colorScale>
        <cfvo type="min"/>
        <cfvo type="percentile" val="50"/>
        <cfvo type="max"/>
        <color rgb="FFF8696B"/>
        <color rgb="FFFFEB84"/>
        <color rgb="FF63BE7B"/>
      </colorScale>
    </cfRule>
  </conditionalFormatting>
  <conditionalFormatting sqref="AZ28:AZ32">
    <cfRule type="colorScale" priority="84">
      <colorScale>
        <cfvo type="min"/>
        <cfvo type="percentile" val="50"/>
        <cfvo type="max"/>
        <color rgb="FFF8696B"/>
        <color rgb="FFFFEB84"/>
        <color rgb="FF63BE7B"/>
      </colorScale>
    </cfRule>
  </conditionalFormatting>
  <conditionalFormatting sqref="AZ28:AZ32">
    <cfRule type="colorScale" priority="83">
      <colorScale>
        <cfvo type="min"/>
        <cfvo type="percentile" val="50"/>
        <cfvo type="max"/>
        <color rgb="FFF8696B"/>
        <color rgb="FFFFEB84"/>
        <color rgb="FF63BE7B"/>
      </colorScale>
    </cfRule>
  </conditionalFormatting>
  <conditionalFormatting sqref="AZ28:BA32">
    <cfRule type="colorScale" priority="82">
      <colorScale>
        <cfvo type="min"/>
        <cfvo type="percentile" val="50"/>
        <cfvo type="max"/>
        <color rgb="FFF8696B"/>
        <color rgb="FFFFEB84"/>
        <color rgb="FF63BE7B"/>
      </colorScale>
    </cfRule>
  </conditionalFormatting>
  <conditionalFormatting sqref="BB28:BB32">
    <cfRule type="colorScale" priority="81">
      <colorScale>
        <cfvo type="min"/>
        <cfvo type="percentile" val="50"/>
        <cfvo type="max"/>
        <color rgb="FFF8696B"/>
        <color rgb="FFFFEB84"/>
        <color rgb="FF63BE7B"/>
      </colorScale>
    </cfRule>
  </conditionalFormatting>
  <conditionalFormatting sqref="BB28:BB32">
    <cfRule type="colorScale" priority="80">
      <colorScale>
        <cfvo type="min"/>
        <cfvo type="percentile" val="50"/>
        <cfvo type="max"/>
        <color rgb="FFF8696B"/>
        <color rgb="FFFFEB84"/>
        <color rgb="FF63BE7B"/>
      </colorScale>
    </cfRule>
  </conditionalFormatting>
  <conditionalFormatting sqref="BB28:BB32">
    <cfRule type="colorScale" priority="79">
      <colorScale>
        <cfvo type="min"/>
        <cfvo type="percentile" val="50"/>
        <cfvo type="max"/>
        <color rgb="FFF8696B"/>
        <color rgb="FFFFEB84"/>
        <color rgb="FF63BE7B"/>
      </colorScale>
    </cfRule>
  </conditionalFormatting>
  <conditionalFormatting sqref="BB28:BC32">
    <cfRule type="colorScale" priority="78">
      <colorScale>
        <cfvo type="min"/>
        <cfvo type="percentile" val="50"/>
        <cfvo type="max"/>
        <color rgb="FFF8696B"/>
        <color rgb="FFFFEB84"/>
        <color rgb="FF63BE7B"/>
      </colorScale>
    </cfRule>
  </conditionalFormatting>
  <conditionalFormatting sqref="BD28:BD32">
    <cfRule type="colorScale" priority="77">
      <colorScale>
        <cfvo type="min"/>
        <cfvo type="percentile" val="50"/>
        <cfvo type="max"/>
        <color rgb="FFF8696B"/>
        <color rgb="FFFFEB84"/>
        <color rgb="FF63BE7B"/>
      </colorScale>
    </cfRule>
  </conditionalFormatting>
  <conditionalFormatting sqref="BD28:BD32">
    <cfRule type="colorScale" priority="76">
      <colorScale>
        <cfvo type="min"/>
        <cfvo type="percentile" val="50"/>
        <cfvo type="max"/>
        <color rgb="FFF8696B"/>
        <color rgb="FFFFEB84"/>
        <color rgb="FF63BE7B"/>
      </colorScale>
    </cfRule>
  </conditionalFormatting>
  <conditionalFormatting sqref="BD28:BD32">
    <cfRule type="colorScale" priority="75">
      <colorScale>
        <cfvo type="min"/>
        <cfvo type="percentile" val="50"/>
        <cfvo type="max"/>
        <color rgb="FFF8696B"/>
        <color rgb="FFFFEB84"/>
        <color rgb="FF63BE7B"/>
      </colorScale>
    </cfRule>
  </conditionalFormatting>
  <conditionalFormatting sqref="BD28:BE32">
    <cfRule type="colorScale" priority="74">
      <colorScale>
        <cfvo type="min"/>
        <cfvo type="percentile" val="50"/>
        <cfvo type="max"/>
        <color rgb="FFF8696B"/>
        <color rgb="FFFFEB84"/>
        <color rgb="FF63BE7B"/>
      </colorScale>
    </cfRule>
  </conditionalFormatting>
  <conditionalFormatting sqref="BF28:BF32">
    <cfRule type="colorScale" priority="73">
      <colorScale>
        <cfvo type="min"/>
        <cfvo type="percentile" val="50"/>
        <cfvo type="max"/>
        <color rgb="FFF8696B"/>
        <color rgb="FFFFEB84"/>
        <color rgb="FF63BE7B"/>
      </colorScale>
    </cfRule>
  </conditionalFormatting>
  <conditionalFormatting sqref="BF28:BF32">
    <cfRule type="colorScale" priority="72">
      <colorScale>
        <cfvo type="min"/>
        <cfvo type="percentile" val="50"/>
        <cfvo type="max"/>
        <color rgb="FFF8696B"/>
        <color rgb="FFFFEB84"/>
        <color rgb="FF63BE7B"/>
      </colorScale>
    </cfRule>
  </conditionalFormatting>
  <conditionalFormatting sqref="BF28:BF32">
    <cfRule type="colorScale" priority="71">
      <colorScale>
        <cfvo type="min"/>
        <cfvo type="percentile" val="50"/>
        <cfvo type="max"/>
        <color rgb="FFF8696B"/>
        <color rgb="FFFFEB84"/>
        <color rgb="FF63BE7B"/>
      </colorScale>
    </cfRule>
  </conditionalFormatting>
  <conditionalFormatting sqref="BF28:BG32">
    <cfRule type="colorScale" priority="70">
      <colorScale>
        <cfvo type="min"/>
        <cfvo type="percentile" val="50"/>
        <cfvo type="max"/>
        <color rgb="FFF8696B"/>
        <color rgb="FFFFEB84"/>
        <color rgb="FF63BE7B"/>
      </colorScale>
    </cfRule>
  </conditionalFormatting>
  <conditionalFormatting sqref="BH28:BH32">
    <cfRule type="colorScale" priority="69">
      <colorScale>
        <cfvo type="min"/>
        <cfvo type="percentile" val="50"/>
        <cfvo type="max"/>
        <color rgb="FFF8696B"/>
        <color rgb="FFFFEB84"/>
        <color rgb="FF63BE7B"/>
      </colorScale>
    </cfRule>
  </conditionalFormatting>
  <conditionalFormatting sqref="BH28:BH32">
    <cfRule type="colorScale" priority="68">
      <colorScale>
        <cfvo type="min"/>
        <cfvo type="percentile" val="50"/>
        <cfvo type="max"/>
        <color rgb="FFF8696B"/>
        <color rgb="FFFFEB84"/>
        <color rgb="FF63BE7B"/>
      </colorScale>
    </cfRule>
  </conditionalFormatting>
  <conditionalFormatting sqref="BH28:BH32">
    <cfRule type="colorScale" priority="67">
      <colorScale>
        <cfvo type="min"/>
        <cfvo type="percentile" val="50"/>
        <cfvo type="max"/>
        <color rgb="FFF8696B"/>
        <color rgb="FFFFEB84"/>
        <color rgb="FF63BE7B"/>
      </colorScale>
    </cfRule>
  </conditionalFormatting>
  <conditionalFormatting sqref="BH28:BI32">
    <cfRule type="colorScale" priority="66">
      <colorScale>
        <cfvo type="min"/>
        <cfvo type="percentile" val="50"/>
        <cfvo type="max"/>
        <color rgb="FFF8696B"/>
        <color rgb="FFFFEB84"/>
        <color rgb="FF63BE7B"/>
      </colorScale>
    </cfRule>
  </conditionalFormatting>
  <conditionalFormatting sqref="BJ28:BJ32">
    <cfRule type="colorScale" priority="65">
      <colorScale>
        <cfvo type="min"/>
        <cfvo type="percentile" val="50"/>
        <cfvo type="max"/>
        <color rgb="FFF8696B"/>
        <color rgb="FFFFEB84"/>
        <color rgb="FF63BE7B"/>
      </colorScale>
    </cfRule>
  </conditionalFormatting>
  <conditionalFormatting sqref="BJ28:BJ32">
    <cfRule type="colorScale" priority="64">
      <colorScale>
        <cfvo type="min"/>
        <cfvo type="percentile" val="50"/>
        <cfvo type="max"/>
        <color rgb="FFF8696B"/>
        <color rgb="FFFFEB84"/>
        <color rgb="FF63BE7B"/>
      </colorScale>
    </cfRule>
  </conditionalFormatting>
  <conditionalFormatting sqref="BJ28:BJ32">
    <cfRule type="colorScale" priority="63">
      <colorScale>
        <cfvo type="min"/>
        <cfvo type="percentile" val="50"/>
        <cfvo type="max"/>
        <color rgb="FFF8696B"/>
        <color rgb="FFFFEB84"/>
        <color rgb="FF63BE7B"/>
      </colorScale>
    </cfRule>
  </conditionalFormatting>
  <conditionalFormatting sqref="BJ28:BK32">
    <cfRule type="colorScale" priority="62">
      <colorScale>
        <cfvo type="min"/>
        <cfvo type="percentile" val="50"/>
        <cfvo type="max"/>
        <color rgb="FFF8696B"/>
        <color rgb="FFFFEB84"/>
        <color rgb="FF63BE7B"/>
      </colorScale>
    </cfRule>
  </conditionalFormatting>
  <conditionalFormatting sqref="BL28:BL32">
    <cfRule type="colorScale" priority="61">
      <colorScale>
        <cfvo type="min"/>
        <cfvo type="percentile" val="50"/>
        <cfvo type="max"/>
        <color rgb="FFF8696B"/>
        <color rgb="FFFFEB84"/>
        <color rgb="FF63BE7B"/>
      </colorScale>
    </cfRule>
  </conditionalFormatting>
  <conditionalFormatting sqref="BL28:BL32">
    <cfRule type="colorScale" priority="60">
      <colorScale>
        <cfvo type="min"/>
        <cfvo type="percentile" val="50"/>
        <cfvo type="max"/>
        <color rgb="FFF8696B"/>
        <color rgb="FFFFEB84"/>
        <color rgb="FF63BE7B"/>
      </colorScale>
    </cfRule>
  </conditionalFormatting>
  <conditionalFormatting sqref="BL28:BL32">
    <cfRule type="colorScale" priority="59">
      <colorScale>
        <cfvo type="min"/>
        <cfvo type="percentile" val="50"/>
        <cfvo type="max"/>
        <color rgb="FFF8696B"/>
        <color rgb="FFFFEB84"/>
        <color rgb="FF63BE7B"/>
      </colorScale>
    </cfRule>
  </conditionalFormatting>
  <conditionalFormatting sqref="BL28:BM32">
    <cfRule type="colorScale" priority="58">
      <colorScale>
        <cfvo type="min"/>
        <cfvo type="percentile" val="50"/>
        <cfvo type="max"/>
        <color rgb="FFF8696B"/>
        <color rgb="FFFFEB84"/>
        <color rgb="FF63BE7B"/>
      </colorScale>
    </cfRule>
  </conditionalFormatting>
  <conditionalFormatting sqref="H23:I27">
    <cfRule type="colorScale" priority="57">
      <colorScale>
        <cfvo type="min"/>
        <cfvo type="percentile" val="50"/>
        <cfvo type="max"/>
        <color rgb="FFF8696B"/>
        <color rgb="FFFFEB84"/>
        <color rgb="FF63BE7B"/>
      </colorScale>
    </cfRule>
  </conditionalFormatting>
  <conditionalFormatting sqref="J23:K27">
    <cfRule type="colorScale" priority="55">
      <colorScale>
        <cfvo type="min"/>
        <cfvo type="percentile" val="50"/>
        <cfvo type="max"/>
        <color rgb="FFF8696B"/>
        <color rgb="FFFFEB84"/>
        <color rgb="FF63BE7B"/>
      </colorScale>
    </cfRule>
  </conditionalFormatting>
  <conditionalFormatting sqref="J23:K27">
    <cfRule type="colorScale" priority="56">
      <colorScale>
        <cfvo type="min"/>
        <cfvo type="percentile" val="50"/>
        <cfvo type="max"/>
        <color rgb="FFF8696B"/>
        <color rgb="FFFFEB84"/>
        <color rgb="FF63BE7B"/>
      </colorScale>
    </cfRule>
  </conditionalFormatting>
  <conditionalFormatting sqref="L23:M27">
    <cfRule type="colorScale" priority="53">
      <colorScale>
        <cfvo type="min"/>
        <cfvo type="percentile" val="50"/>
        <cfvo type="max"/>
        <color rgb="FFF8696B"/>
        <color rgb="FFFFEB84"/>
        <color rgb="FF63BE7B"/>
      </colorScale>
    </cfRule>
  </conditionalFormatting>
  <conditionalFormatting sqref="L23:M27">
    <cfRule type="colorScale" priority="54">
      <colorScale>
        <cfvo type="min"/>
        <cfvo type="percentile" val="50"/>
        <cfvo type="max"/>
        <color rgb="FFF8696B"/>
        <color rgb="FFFFEB84"/>
        <color rgb="FF63BE7B"/>
      </colorScale>
    </cfRule>
  </conditionalFormatting>
  <conditionalFormatting sqref="N23:O27">
    <cfRule type="colorScale" priority="51">
      <colorScale>
        <cfvo type="min"/>
        <cfvo type="percentile" val="50"/>
        <cfvo type="max"/>
        <color rgb="FFF8696B"/>
        <color rgb="FFFFEB84"/>
        <color rgb="FF63BE7B"/>
      </colorScale>
    </cfRule>
  </conditionalFormatting>
  <conditionalFormatting sqref="N23:O27">
    <cfRule type="colorScale" priority="52">
      <colorScale>
        <cfvo type="min"/>
        <cfvo type="percentile" val="50"/>
        <cfvo type="max"/>
        <color rgb="FFF8696B"/>
        <color rgb="FFFFEB84"/>
        <color rgb="FF63BE7B"/>
      </colorScale>
    </cfRule>
  </conditionalFormatting>
  <conditionalFormatting sqref="P23:Q27">
    <cfRule type="colorScale" priority="49">
      <colorScale>
        <cfvo type="min"/>
        <cfvo type="percentile" val="50"/>
        <cfvo type="max"/>
        <color rgb="FFF8696B"/>
        <color rgb="FFFFEB84"/>
        <color rgb="FF63BE7B"/>
      </colorScale>
    </cfRule>
  </conditionalFormatting>
  <conditionalFormatting sqref="P23:Q27">
    <cfRule type="colorScale" priority="50">
      <colorScale>
        <cfvo type="min"/>
        <cfvo type="percentile" val="50"/>
        <cfvo type="max"/>
        <color rgb="FFF8696B"/>
        <color rgb="FFFFEB84"/>
        <color rgb="FF63BE7B"/>
      </colorScale>
    </cfRule>
  </conditionalFormatting>
  <conditionalFormatting sqref="R23:S27">
    <cfRule type="colorScale" priority="47">
      <colorScale>
        <cfvo type="min"/>
        <cfvo type="percentile" val="50"/>
        <cfvo type="max"/>
        <color rgb="FFF8696B"/>
        <color rgb="FFFFEB84"/>
        <color rgb="FF63BE7B"/>
      </colorScale>
    </cfRule>
  </conditionalFormatting>
  <conditionalFormatting sqref="R23:S27">
    <cfRule type="colorScale" priority="48">
      <colorScale>
        <cfvo type="min"/>
        <cfvo type="percentile" val="50"/>
        <cfvo type="max"/>
        <color rgb="FFF8696B"/>
        <color rgb="FFFFEB84"/>
        <color rgb="FF63BE7B"/>
      </colorScale>
    </cfRule>
  </conditionalFormatting>
  <conditionalFormatting sqref="T23:U27">
    <cfRule type="colorScale" priority="45">
      <colorScale>
        <cfvo type="min"/>
        <cfvo type="percentile" val="50"/>
        <cfvo type="max"/>
        <color rgb="FFF8696B"/>
        <color rgb="FFFFEB84"/>
        <color rgb="FF63BE7B"/>
      </colorScale>
    </cfRule>
  </conditionalFormatting>
  <conditionalFormatting sqref="T23:U27">
    <cfRule type="colorScale" priority="46">
      <colorScale>
        <cfvo type="min"/>
        <cfvo type="percentile" val="50"/>
        <cfvo type="max"/>
        <color rgb="FFF8696B"/>
        <color rgb="FFFFEB84"/>
        <color rgb="FF63BE7B"/>
      </colorScale>
    </cfRule>
  </conditionalFormatting>
  <conditionalFormatting sqref="V23:W27">
    <cfRule type="colorScale" priority="43">
      <colorScale>
        <cfvo type="min"/>
        <cfvo type="percentile" val="50"/>
        <cfvo type="max"/>
        <color rgb="FFF8696B"/>
        <color rgb="FFFFEB84"/>
        <color rgb="FF63BE7B"/>
      </colorScale>
    </cfRule>
  </conditionalFormatting>
  <conditionalFormatting sqref="V23:W27">
    <cfRule type="colorScale" priority="44">
      <colorScale>
        <cfvo type="min"/>
        <cfvo type="percentile" val="50"/>
        <cfvo type="max"/>
        <color rgb="FFF8696B"/>
        <color rgb="FFFFEB84"/>
        <color rgb="FF63BE7B"/>
      </colorScale>
    </cfRule>
  </conditionalFormatting>
  <conditionalFormatting sqref="X23:Y27">
    <cfRule type="colorScale" priority="41">
      <colorScale>
        <cfvo type="min"/>
        <cfvo type="percentile" val="50"/>
        <cfvo type="max"/>
        <color rgb="FFF8696B"/>
        <color rgb="FFFFEB84"/>
        <color rgb="FF63BE7B"/>
      </colorScale>
    </cfRule>
  </conditionalFormatting>
  <conditionalFormatting sqref="X23:Y27">
    <cfRule type="colorScale" priority="42">
      <colorScale>
        <cfvo type="min"/>
        <cfvo type="percentile" val="50"/>
        <cfvo type="max"/>
        <color rgb="FFF8696B"/>
        <color rgb="FFFFEB84"/>
        <color rgb="FF63BE7B"/>
      </colorScale>
    </cfRule>
  </conditionalFormatting>
  <conditionalFormatting sqref="Z23:AA27">
    <cfRule type="colorScale" priority="39">
      <colorScale>
        <cfvo type="min"/>
        <cfvo type="percentile" val="50"/>
        <cfvo type="max"/>
        <color rgb="FFF8696B"/>
        <color rgb="FFFFEB84"/>
        <color rgb="FF63BE7B"/>
      </colorScale>
    </cfRule>
  </conditionalFormatting>
  <conditionalFormatting sqref="Z23:AA27">
    <cfRule type="colorScale" priority="40">
      <colorScale>
        <cfvo type="min"/>
        <cfvo type="percentile" val="50"/>
        <cfvo type="max"/>
        <color rgb="FFF8696B"/>
        <color rgb="FFFFEB84"/>
        <color rgb="FF63BE7B"/>
      </colorScale>
    </cfRule>
  </conditionalFormatting>
  <conditionalFormatting sqref="AB23:AC27">
    <cfRule type="colorScale" priority="37">
      <colorScale>
        <cfvo type="min"/>
        <cfvo type="percentile" val="50"/>
        <cfvo type="max"/>
        <color rgb="FFF8696B"/>
        <color rgb="FFFFEB84"/>
        <color rgb="FF63BE7B"/>
      </colorScale>
    </cfRule>
  </conditionalFormatting>
  <conditionalFormatting sqref="AB23:AC27">
    <cfRule type="colorScale" priority="38">
      <colorScale>
        <cfvo type="min"/>
        <cfvo type="percentile" val="50"/>
        <cfvo type="max"/>
        <color rgb="FFF8696B"/>
        <color rgb="FFFFEB84"/>
        <color rgb="FF63BE7B"/>
      </colorScale>
    </cfRule>
  </conditionalFormatting>
  <conditionalFormatting sqref="AD23:AE27">
    <cfRule type="colorScale" priority="35">
      <colorScale>
        <cfvo type="min"/>
        <cfvo type="percentile" val="50"/>
        <cfvo type="max"/>
        <color rgb="FFF8696B"/>
        <color rgb="FFFFEB84"/>
        <color rgb="FF63BE7B"/>
      </colorScale>
    </cfRule>
  </conditionalFormatting>
  <conditionalFormatting sqref="AD23:AE27">
    <cfRule type="colorScale" priority="36">
      <colorScale>
        <cfvo type="min"/>
        <cfvo type="percentile" val="50"/>
        <cfvo type="max"/>
        <color rgb="FFF8696B"/>
        <color rgb="FFFFEB84"/>
        <color rgb="FF63BE7B"/>
      </colorScale>
    </cfRule>
  </conditionalFormatting>
  <conditionalFormatting sqref="AF23:AG27">
    <cfRule type="colorScale" priority="33">
      <colorScale>
        <cfvo type="min"/>
        <cfvo type="percentile" val="50"/>
        <cfvo type="max"/>
        <color rgb="FFF8696B"/>
        <color rgb="FFFFEB84"/>
        <color rgb="FF63BE7B"/>
      </colorScale>
    </cfRule>
  </conditionalFormatting>
  <conditionalFormatting sqref="AF23:AG27">
    <cfRule type="colorScale" priority="34">
      <colorScale>
        <cfvo type="min"/>
        <cfvo type="percentile" val="50"/>
        <cfvo type="max"/>
        <color rgb="FFF8696B"/>
        <color rgb="FFFFEB84"/>
        <color rgb="FF63BE7B"/>
      </colorScale>
    </cfRule>
  </conditionalFormatting>
  <conditionalFormatting sqref="AH23:AI27">
    <cfRule type="colorScale" priority="31">
      <colorScale>
        <cfvo type="min"/>
        <cfvo type="percentile" val="50"/>
        <cfvo type="max"/>
        <color rgb="FFF8696B"/>
        <color rgb="FFFFEB84"/>
        <color rgb="FF63BE7B"/>
      </colorScale>
    </cfRule>
  </conditionalFormatting>
  <conditionalFormatting sqref="AH23:AI27">
    <cfRule type="colorScale" priority="32">
      <colorScale>
        <cfvo type="min"/>
        <cfvo type="percentile" val="50"/>
        <cfvo type="max"/>
        <color rgb="FFF8696B"/>
        <color rgb="FFFFEB84"/>
        <color rgb="FF63BE7B"/>
      </colorScale>
    </cfRule>
  </conditionalFormatting>
  <conditionalFormatting sqref="AJ23:AK27">
    <cfRule type="colorScale" priority="29">
      <colorScale>
        <cfvo type="min"/>
        <cfvo type="percentile" val="50"/>
        <cfvo type="max"/>
        <color rgb="FFF8696B"/>
        <color rgb="FFFFEB84"/>
        <color rgb="FF63BE7B"/>
      </colorScale>
    </cfRule>
  </conditionalFormatting>
  <conditionalFormatting sqref="AJ23:AK27">
    <cfRule type="colorScale" priority="30">
      <colorScale>
        <cfvo type="min"/>
        <cfvo type="percentile" val="50"/>
        <cfvo type="max"/>
        <color rgb="FFF8696B"/>
        <color rgb="FFFFEB84"/>
        <color rgb="FF63BE7B"/>
      </colorScale>
    </cfRule>
  </conditionalFormatting>
  <conditionalFormatting sqref="AL23:AM27">
    <cfRule type="colorScale" priority="27">
      <colorScale>
        <cfvo type="min"/>
        <cfvo type="percentile" val="50"/>
        <cfvo type="max"/>
        <color rgb="FFF8696B"/>
        <color rgb="FFFFEB84"/>
        <color rgb="FF63BE7B"/>
      </colorScale>
    </cfRule>
  </conditionalFormatting>
  <conditionalFormatting sqref="AL23:AM27">
    <cfRule type="colorScale" priority="28">
      <colorScale>
        <cfvo type="min"/>
        <cfvo type="percentile" val="50"/>
        <cfvo type="max"/>
        <color rgb="FFF8696B"/>
        <color rgb="FFFFEB84"/>
        <color rgb="FF63BE7B"/>
      </colorScale>
    </cfRule>
  </conditionalFormatting>
  <conditionalFormatting sqref="AN23:AO27">
    <cfRule type="colorScale" priority="25">
      <colorScale>
        <cfvo type="min"/>
        <cfvo type="percentile" val="50"/>
        <cfvo type="max"/>
        <color rgb="FFF8696B"/>
        <color rgb="FFFFEB84"/>
        <color rgb="FF63BE7B"/>
      </colorScale>
    </cfRule>
  </conditionalFormatting>
  <conditionalFormatting sqref="AN23:AO27">
    <cfRule type="colorScale" priority="26">
      <colorScale>
        <cfvo type="min"/>
        <cfvo type="percentile" val="50"/>
        <cfvo type="max"/>
        <color rgb="FFF8696B"/>
        <color rgb="FFFFEB84"/>
        <color rgb="FF63BE7B"/>
      </colorScale>
    </cfRule>
  </conditionalFormatting>
  <conditionalFormatting sqref="AP23:AQ27">
    <cfRule type="colorScale" priority="23">
      <colorScale>
        <cfvo type="min"/>
        <cfvo type="percentile" val="50"/>
        <cfvo type="max"/>
        <color rgb="FFF8696B"/>
        <color rgb="FFFFEB84"/>
        <color rgb="FF63BE7B"/>
      </colorScale>
    </cfRule>
  </conditionalFormatting>
  <conditionalFormatting sqref="AP23:AQ27">
    <cfRule type="colorScale" priority="24">
      <colorScale>
        <cfvo type="min"/>
        <cfvo type="percentile" val="50"/>
        <cfvo type="max"/>
        <color rgb="FFF8696B"/>
        <color rgb="FFFFEB84"/>
        <color rgb="FF63BE7B"/>
      </colorScale>
    </cfRule>
  </conditionalFormatting>
  <conditionalFormatting sqref="AR23:AS27">
    <cfRule type="colorScale" priority="21">
      <colorScale>
        <cfvo type="min"/>
        <cfvo type="percentile" val="50"/>
        <cfvo type="max"/>
        <color rgb="FFF8696B"/>
        <color rgb="FFFFEB84"/>
        <color rgb="FF63BE7B"/>
      </colorScale>
    </cfRule>
  </conditionalFormatting>
  <conditionalFormatting sqref="AR23:AS27">
    <cfRule type="colorScale" priority="22">
      <colorScale>
        <cfvo type="min"/>
        <cfvo type="percentile" val="50"/>
        <cfvo type="max"/>
        <color rgb="FFF8696B"/>
        <color rgb="FFFFEB84"/>
        <color rgb="FF63BE7B"/>
      </colorScale>
    </cfRule>
  </conditionalFormatting>
  <conditionalFormatting sqref="AT23:AU27">
    <cfRule type="colorScale" priority="19">
      <colorScale>
        <cfvo type="min"/>
        <cfvo type="percentile" val="50"/>
        <cfvo type="max"/>
        <color rgb="FFF8696B"/>
        <color rgb="FFFFEB84"/>
        <color rgb="FF63BE7B"/>
      </colorScale>
    </cfRule>
  </conditionalFormatting>
  <conditionalFormatting sqref="AT23:AU27">
    <cfRule type="colorScale" priority="20">
      <colorScale>
        <cfvo type="min"/>
        <cfvo type="percentile" val="50"/>
        <cfvo type="max"/>
        <color rgb="FFF8696B"/>
        <color rgb="FFFFEB84"/>
        <color rgb="FF63BE7B"/>
      </colorScale>
    </cfRule>
  </conditionalFormatting>
  <conditionalFormatting sqref="AV23:AW27">
    <cfRule type="colorScale" priority="17">
      <colorScale>
        <cfvo type="min"/>
        <cfvo type="percentile" val="50"/>
        <cfvo type="max"/>
        <color rgb="FFF8696B"/>
        <color rgb="FFFFEB84"/>
        <color rgb="FF63BE7B"/>
      </colorScale>
    </cfRule>
  </conditionalFormatting>
  <conditionalFormatting sqref="AV23:AW27">
    <cfRule type="colorScale" priority="18">
      <colorScale>
        <cfvo type="min"/>
        <cfvo type="percentile" val="50"/>
        <cfvo type="max"/>
        <color rgb="FFF8696B"/>
        <color rgb="FFFFEB84"/>
        <color rgb="FF63BE7B"/>
      </colorScale>
    </cfRule>
  </conditionalFormatting>
  <conditionalFormatting sqref="AX23:AY27">
    <cfRule type="colorScale" priority="15">
      <colorScale>
        <cfvo type="min"/>
        <cfvo type="percentile" val="50"/>
        <cfvo type="max"/>
        <color rgb="FFF8696B"/>
        <color rgb="FFFFEB84"/>
        <color rgb="FF63BE7B"/>
      </colorScale>
    </cfRule>
  </conditionalFormatting>
  <conditionalFormatting sqref="AX23:AY27">
    <cfRule type="colorScale" priority="16">
      <colorScale>
        <cfvo type="min"/>
        <cfvo type="percentile" val="50"/>
        <cfvo type="max"/>
        <color rgb="FFF8696B"/>
        <color rgb="FFFFEB84"/>
        <color rgb="FF63BE7B"/>
      </colorScale>
    </cfRule>
  </conditionalFormatting>
  <conditionalFormatting sqref="AZ23:BA27">
    <cfRule type="colorScale" priority="13">
      <colorScale>
        <cfvo type="min"/>
        <cfvo type="percentile" val="50"/>
        <cfvo type="max"/>
        <color rgb="FFF8696B"/>
        <color rgb="FFFFEB84"/>
        <color rgb="FF63BE7B"/>
      </colorScale>
    </cfRule>
  </conditionalFormatting>
  <conditionalFormatting sqref="AZ23:BA27">
    <cfRule type="colorScale" priority="14">
      <colorScale>
        <cfvo type="min"/>
        <cfvo type="percentile" val="50"/>
        <cfvo type="max"/>
        <color rgb="FFF8696B"/>
        <color rgb="FFFFEB84"/>
        <color rgb="FF63BE7B"/>
      </colorScale>
    </cfRule>
  </conditionalFormatting>
  <conditionalFormatting sqref="BB23:BC27">
    <cfRule type="colorScale" priority="11">
      <colorScale>
        <cfvo type="min"/>
        <cfvo type="percentile" val="50"/>
        <cfvo type="max"/>
        <color rgb="FFF8696B"/>
        <color rgb="FFFFEB84"/>
        <color rgb="FF63BE7B"/>
      </colorScale>
    </cfRule>
  </conditionalFormatting>
  <conditionalFormatting sqref="BB23:BC27">
    <cfRule type="colorScale" priority="12">
      <colorScale>
        <cfvo type="min"/>
        <cfvo type="percentile" val="50"/>
        <cfvo type="max"/>
        <color rgb="FFF8696B"/>
        <color rgb="FFFFEB84"/>
        <color rgb="FF63BE7B"/>
      </colorScale>
    </cfRule>
  </conditionalFormatting>
  <conditionalFormatting sqref="BD23:BE27">
    <cfRule type="colorScale" priority="9">
      <colorScale>
        <cfvo type="min"/>
        <cfvo type="percentile" val="50"/>
        <cfvo type="max"/>
        <color rgb="FFF8696B"/>
        <color rgb="FFFFEB84"/>
        <color rgb="FF63BE7B"/>
      </colorScale>
    </cfRule>
  </conditionalFormatting>
  <conditionalFormatting sqref="BD23:BE27">
    <cfRule type="colorScale" priority="10">
      <colorScale>
        <cfvo type="min"/>
        <cfvo type="percentile" val="50"/>
        <cfvo type="max"/>
        <color rgb="FFF8696B"/>
        <color rgb="FFFFEB84"/>
        <color rgb="FF63BE7B"/>
      </colorScale>
    </cfRule>
  </conditionalFormatting>
  <conditionalFormatting sqref="BF23:BG27">
    <cfRule type="colorScale" priority="7">
      <colorScale>
        <cfvo type="min"/>
        <cfvo type="percentile" val="50"/>
        <cfvo type="max"/>
        <color rgb="FFF8696B"/>
        <color rgb="FFFFEB84"/>
        <color rgb="FF63BE7B"/>
      </colorScale>
    </cfRule>
  </conditionalFormatting>
  <conditionalFormatting sqref="BF23:BG27">
    <cfRule type="colorScale" priority="8">
      <colorScale>
        <cfvo type="min"/>
        <cfvo type="percentile" val="50"/>
        <cfvo type="max"/>
        <color rgb="FFF8696B"/>
        <color rgb="FFFFEB84"/>
        <color rgb="FF63BE7B"/>
      </colorScale>
    </cfRule>
  </conditionalFormatting>
  <conditionalFormatting sqref="BH23:BI27">
    <cfRule type="colorScale" priority="5">
      <colorScale>
        <cfvo type="min"/>
        <cfvo type="percentile" val="50"/>
        <cfvo type="max"/>
        <color rgb="FFF8696B"/>
        <color rgb="FFFFEB84"/>
        <color rgb="FF63BE7B"/>
      </colorScale>
    </cfRule>
  </conditionalFormatting>
  <conditionalFormatting sqref="BH23:BI27">
    <cfRule type="colorScale" priority="6">
      <colorScale>
        <cfvo type="min"/>
        <cfvo type="percentile" val="50"/>
        <cfvo type="max"/>
        <color rgb="FFF8696B"/>
        <color rgb="FFFFEB84"/>
        <color rgb="FF63BE7B"/>
      </colorScale>
    </cfRule>
  </conditionalFormatting>
  <conditionalFormatting sqref="BJ23:BK27">
    <cfRule type="colorScale" priority="3">
      <colorScale>
        <cfvo type="min"/>
        <cfvo type="percentile" val="50"/>
        <cfvo type="max"/>
        <color rgb="FFF8696B"/>
        <color rgb="FFFFEB84"/>
        <color rgb="FF63BE7B"/>
      </colorScale>
    </cfRule>
  </conditionalFormatting>
  <conditionalFormatting sqref="BJ23:BK27">
    <cfRule type="colorScale" priority="4">
      <colorScale>
        <cfvo type="min"/>
        <cfvo type="percentile" val="50"/>
        <cfvo type="max"/>
        <color rgb="FFF8696B"/>
        <color rgb="FFFFEB84"/>
        <color rgb="FF63BE7B"/>
      </colorScale>
    </cfRule>
  </conditionalFormatting>
  <conditionalFormatting sqref="BL23:BM27">
    <cfRule type="colorScale" priority="1">
      <colorScale>
        <cfvo type="min"/>
        <cfvo type="percentile" val="50"/>
        <cfvo type="max"/>
        <color rgb="FFF8696B"/>
        <color rgb="FFFFEB84"/>
        <color rgb="FF63BE7B"/>
      </colorScale>
    </cfRule>
  </conditionalFormatting>
  <conditionalFormatting sqref="BL23:BM27">
    <cfRule type="colorScale" priority="2">
      <colorScale>
        <cfvo type="min"/>
        <cfvo type="percentile" val="50"/>
        <cfvo type="max"/>
        <color rgb="FFF8696B"/>
        <color rgb="FFFFEB84"/>
        <color rgb="FF63BE7B"/>
      </colorScale>
    </cfRule>
  </conditionalFormatting>
  <pageMargins left="0.7" right="0.7" top="0.75" bottom="0.75" header="0.3" footer="0.3"/>
  <pageSetup orientation="portrait" r:id="rId1"/>
  <headerFooter alignWithMargins="0"/>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37"/>
  <sheetViews>
    <sheetView workbookViewId="0">
      <selection activeCell="A26" sqref="A26:C37"/>
    </sheetView>
  </sheetViews>
  <sheetFormatPr defaultRowHeight="18.75" x14ac:dyDescent="0.3"/>
  <cols>
    <col min="1" max="1" width="4.140625" style="49" bestFit="1" customWidth="1"/>
    <col min="2" max="2" width="45.85546875" style="50" bestFit="1" customWidth="1"/>
    <col min="3" max="3" width="5.140625" style="49" bestFit="1" customWidth="1"/>
    <col min="4" max="8" width="4.85546875" style="49" bestFit="1" customWidth="1"/>
    <col min="9" max="9" width="5.140625" style="49" bestFit="1" customWidth="1"/>
    <col min="10" max="10" width="14.85546875" style="49" bestFit="1" customWidth="1"/>
    <col min="11" max="11" width="9.140625" style="49"/>
    <col min="12" max="12" width="4.140625" style="49" bestFit="1" customWidth="1"/>
    <col min="13" max="13" width="45.85546875" style="49" bestFit="1" customWidth="1"/>
    <col min="14" max="14" width="4.5703125" style="49" bestFit="1" customWidth="1"/>
    <col min="15" max="16384" width="9.140625" style="49"/>
  </cols>
  <sheetData>
    <row r="1" spans="2:10" x14ac:dyDescent="0.3">
      <c r="C1" s="50"/>
      <c r="D1" s="50">
        <v>1</v>
      </c>
      <c r="E1" s="50">
        <v>2</v>
      </c>
      <c r="F1" s="50">
        <v>3</v>
      </c>
      <c r="G1" s="50">
        <v>4</v>
      </c>
      <c r="H1" s="50">
        <v>5</v>
      </c>
      <c r="I1" s="50"/>
    </row>
    <row r="2" spans="2:10" x14ac:dyDescent="0.3">
      <c r="B2" s="50" t="s">
        <v>353</v>
      </c>
      <c r="C2" s="124" t="s">
        <v>408</v>
      </c>
      <c r="D2" s="49">
        <v>4</v>
      </c>
      <c r="E2" s="49">
        <v>2</v>
      </c>
      <c r="F2" s="49">
        <v>5</v>
      </c>
      <c r="G2" s="49">
        <v>1</v>
      </c>
      <c r="H2" s="49">
        <v>4</v>
      </c>
      <c r="I2" s="124" t="s">
        <v>409</v>
      </c>
    </row>
    <row r="3" spans="2:10" x14ac:dyDescent="0.3">
      <c r="B3" s="50" t="s">
        <v>354</v>
      </c>
      <c r="C3" s="124"/>
      <c r="D3" s="49">
        <v>5</v>
      </c>
      <c r="E3" s="49">
        <v>6</v>
      </c>
      <c r="F3" s="49">
        <v>2</v>
      </c>
      <c r="G3" s="49">
        <v>2</v>
      </c>
      <c r="H3" s="49">
        <v>1</v>
      </c>
      <c r="I3" s="124"/>
    </row>
    <row r="4" spans="2:10" x14ac:dyDescent="0.3">
      <c r="B4" s="50" t="s">
        <v>355</v>
      </c>
      <c r="C4" s="124"/>
      <c r="D4" s="49">
        <v>5</v>
      </c>
      <c r="E4" s="49">
        <v>4</v>
      </c>
      <c r="F4" s="49">
        <v>2</v>
      </c>
      <c r="G4" s="49">
        <v>4</v>
      </c>
      <c r="H4" s="49">
        <v>1</v>
      </c>
      <c r="I4" s="124"/>
    </row>
    <row r="5" spans="2:10" x14ac:dyDescent="0.3">
      <c r="B5" s="50" t="s">
        <v>356</v>
      </c>
      <c r="C5" s="124"/>
      <c r="D5" s="49">
        <v>1</v>
      </c>
      <c r="E5" s="49">
        <v>2</v>
      </c>
      <c r="F5" s="49">
        <v>8</v>
      </c>
      <c r="G5" s="49">
        <v>4</v>
      </c>
      <c r="H5" s="49">
        <v>1</v>
      </c>
      <c r="I5" s="124"/>
    </row>
    <row r="6" spans="2:10" x14ac:dyDescent="0.3">
      <c r="B6" s="50" t="s">
        <v>357</v>
      </c>
      <c r="C6" s="124"/>
      <c r="D6" s="49">
        <v>7</v>
      </c>
      <c r="E6" s="49">
        <v>2</v>
      </c>
      <c r="F6" s="49">
        <v>4</v>
      </c>
      <c r="G6" s="49">
        <v>2</v>
      </c>
      <c r="H6" s="49">
        <v>1</v>
      </c>
      <c r="I6" s="124"/>
    </row>
    <row r="7" spans="2:10" x14ac:dyDescent="0.3">
      <c r="B7" s="50" t="s">
        <v>358</v>
      </c>
      <c r="C7" s="124"/>
      <c r="D7" s="49">
        <v>3</v>
      </c>
      <c r="E7" s="49">
        <v>3</v>
      </c>
      <c r="F7" s="49">
        <v>4</v>
      </c>
      <c r="G7" s="49">
        <v>4</v>
      </c>
      <c r="H7" s="49">
        <v>2</v>
      </c>
      <c r="I7" s="124"/>
    </row>
    <row r="8" spans="2:10" x14ac:dyDescent="0.3">
      <c r="B8" s="50" t="s">
        <v>400</v>
      </c>
      <c r="C8" s="124"/>
      <c r="D8" s="49">
        <v>3</v>
      </c>
      <c r="E8" s="49">
        <v>2</v>
      </c>
      <c r="F8" s="49">
        <v>5</v>
      </c>
      <c r="G8" s="49">
        <v>3</v>
      </c>
      <c r="H8" s="49">
        <v>3</v>
      </c>
      <c r="I8" s="124"/>
    </row>
    <row r="9" spans="2:10" x14ac:dyDescent="0.3">
      <c r="B9" s="50" t="s">
        <v>359</v>
      </c>
      <c r="C9" s="124"/>
      <c r="D9" s="49">
        <v>5</v>
      </c>
      <c r="E9" s="49">
        <v>0</v>
      </c>
      <c r="F9" s="49">
        <v>4</v>
      </c>
      <c r="G9" s="49">
        <v>4</v>
      </c>
      <c r="H9" s="49">
        <v>3</v>
      </c>
      <c r="I9" s="124"/>
    </row>
    <row r="10" spans="2:10" x14ac:dyDescent="0.3">
      <c r="B10" s="50" t="s">
        <v>351</v>
      </c>
      <c r="C10" s="124"/>
      <c r="D10" s="49">
        <v>1</v>
      </c>
      <c r="E10" s="49">
        <v>2</v>
      </c>
      <c r="F10" s="49">
        <v>6</v>
      </c>
      <c r="G10" s="49">
        <v>4</v>
      </c>
      <c r="H10" s="49">
        <v>3</v>
      </c>
      <c r="I10" s="124"/>
    </row>
    <row r="11" spans="2:10" x14ac:dyDescent="0.3">
      <c r="B11" s="50" t="s">
        <v>352</v>
      </c>
      <c r="C11" s="124"/>
      <c r="D11" s="49">
        <v>1</v>
      </c>
      <c r="E11" s="49">
        <v>3</v>
      </c>
      <c r="F11" s="49">
        <v>5</v>
      </c>
      <c r="G11" s="49">
        <v>4</v>
      </c>
      <c r="H11" s="49">
        <v>3</v>
      </c>
      <c r="I11" s="124"/>
    </row>
    <row r="12" spans="2:10" x14ac:dyDescent="0.3">
      <c r="C12" s="50"/>
      <c r="D12" s="50">
        <v>1</v>
      </c>
      <c r="E12" s="50">
        <v>2</v>
      </c>
      <c r="F12" s="50">
        <v>3</v>
      </c>
      <c r="G12" s="50">
        <v>4</v>
      </c>
      <c r="H12" s="50">
        <v>5</v>
      </c>
      <c r="I12" s="50"/>
    </row>
    <row r="13" spans="2:10" ht="18.75" customHeight="1" x14ac:dyDescent="0.3">
      <c r="C13" s="50"/>
      <c r="I13" s="50"/>
    </row>
    <row r="14" spans="2:10" s="34" customFormat="1" x14ac:dyDescent="0.25">
      <c r="C14" s="35"/>
      <c r="D14" s="35" t="s">
        <v>410</v>
      </c>
      <c r="E14" s="35" t="s">
        <v>411</v>
      </c>
      <c r="F14" s="35" t="s">
        <v>412</v>
      </c>
      <c r="G14" s="35" t="s">
        <v>413</v>
      </c>
      <c r="H14" s="35" t="s">
        <v>414</v>
      </c>
      <c r="I14" s="35"/>
      <c r="J14" s="35" t="s">
        <v>415</v>
      </c>
    </row>
    <row r="15" spans="2:10" s="34" customFormat="1" x14ac:dyDescent="0.25">
      <c r="B15" s="36" t="s">
        <v>353</v>
      </c>
      <c r="C15" s="35"/>
      <c r="D15" s="34">
        <f t="shared" ref="D15:D24" si="0">D2*$D$1</f>
        <v>4</v>
      </c>
      <c r="E15" s="34">
        <f t="shared" ref="E15:E24" si="1">E2*$E$1</f>
        <v>4</v>
      </c>
      <c r="F15" s="34">
        <f t="shared" ref="F15:F24" si="2">F2*$F$1</f>
        <v>15</v>
      </c>
      <c r="G15" s="34">
        <f t="shared" ref="G15:G24" si="3">G2*$G$1</f>
        <v>4</v>
      </c>
      <c r="H15" s="34">
        <f t="shared" ref="H15:H24" si="4">H2*$H$1</f>
        <v>20</v>
      </c>
      <c r="I15" s="35"/>
      <c r="J15" s="34">
        <f>SUM(D15:I15)</f>
        <v>47</v>
      </c>
    </row>
    <row r="16" spans="2:10" s="34" customFormat="1" x14ac:dyDescent="0.25">
      <c r="B16" s="36" t="s">
        <v>354</v>
      </c>
      <c r="C16" s="35"/>
      <c r="D16" s="34">
        <f t="shared" si="0"/>
        <v>5</v>
      </c>
      <c r="E16" s="34">
        <f t="shared" si="1"/>
        <v>12</v>
      </c>
      <c r="F16" s="34">
        <f t="shared" si="2"/>
        <v>6</v>
      </c>
      <c r="G16" s="34">
        <f t="shared" si="3"/>
        <v>8</v>
      </c>
      <c r="H16" s="34">
        <f t="shared" si="4"/>
        <v>5</v>
      </c>
      <c r="I16" s="35"/>
      <c r="J16" s="34">
        <f t="shared" ref="J16:J24" si="5">SUM(D16:I16)</f>
        <v>36</v>
      </c>
    </row>
    <row r="17" spans="1:10" s="34" customFormat="1" x14ac:dyDescent="0.25">
      <c r="B17" s="36" t="s">
        <v>355</v>
      </c>
      <c r="C17" s="35"/>
      <c r="D17" s="34">
        <f t="shared" si="0"/>
        <v>5</v>
      </c>
      <c r="E17" s="34">
        <f t="shared" si="1"/>
        <v>8</v>
      </c>
      <c r="F17" s="34">
        <f t="shared" si="2"/>
        <v>6</v>
      </c>
      <c r="G17" s="34">
        <f t="shared" si="3"/>
        <v>16</v>
      </c>
      <c r="H17" s="34">
        <f t="shared" si="4"/>
        <v>5</v>
      </c>
      <c r="I17" s="35"/>
      <c r="J17" s="34">
        <f t="shared" si="5"/>
        <v>40</v>
      </c>
    </row>
    <row r="18" spans="1:10" s="34" customFormat="1" x14ac:dyDescent="0.25">
      <c r="B18" s="36" t="s">
        <v>356</v>
      </c>
      <c r="C18" s="35"/>
      <c r="D18" s="34">
        <f t="shared" si="0"/>
        <v>1</v>
      </c>
      <c r="E18" s="34">
        <f t="shared" si="1"/>
        <v>4</v>
      </c>
      <c r="F18" s="34">
        <f t="shared" si="2"/>
        <v>24</v>
      </c>
      <c r="G18" s="34">
        <f t="shared" si="3"/>
        <v>16</v>
      </c>
      <c r="H18" s="34">
        <f t="shared" si="4"/>
        <v>5</v>
      </c>
      <c r="I18" s="35"/>
      <c r="J18" s="34">
        <f t="shared" si="5"/>
        <v>50</v>
      </c>
    </row>
    <row r="19" spans="1:10" s="34" customFormat="1" x14ac:dyDescent="0.25">
      <c r="B19" s="36" t="s">
        <v>357</v>
      </c>
      <c r="C19" s="35"/>
      <c r="D19" s="34">
        <f t="shared" si="0"/>
        <v>7</v>
      </c>
      <c r="E19" s="34">
        <f t="shared" si="1"/>
        <v>4</v>
      </c>
      <c r="F19" s="34">
        <f t="shared" si="2"/>
        <v>12</v>
      </c>
      <c r="G19" s="34">
        <f t="shared" si="3"/>
        <v>8</v>
      </c>
      <c r="H19" s="34">
        <f t="shared" si="4"/>
        <v>5</v>
      </c>
      <c r="I19" s="35"/>
      <c r="J19" s="34">
        <f t="shared" si="5"/>
        <v>36</v>
      </c>
    </row>
    <row r="20" spans="1:10" s="34" customFormat="1" x14ac:dyDescent="0.25">
      <c r="B20" s="36" t="s">
        <v>358</v>
      </c>
      <c r="C20" s="35"/>
      <c r="D20" s="34">
        <f t="shared" si="0"/>
        <v>3</v>
      </c>
      <c r="E20" s="34">
        <f t="shared" si="1"/>
        <v>6</v>
      </c>
      <c r="F20" s="34">
        <f t="shared" si="2"/>
        <v>12</v>
      </c>
      <c r="G20" s="34">
        <f t="shared" si="3"/>
        <v>16</v>
      </c>
      <c r="H20" s="34">
        <f t="shared" si="4"/>
        <v>10</v>
      </c>
      <c r="I20" s="35"/>
      <c r="J20" s="34">
        <f t="shared" si="5"/>
        <v>47</v>
      </c>
    </row>
    <row r="21" spans="1:10" s="34" customFormat="1" x14ac:dyDescent="0.25">
      <c r="B21" s="36" t="s">
        <v>349</v>
      </c>
      <c r="C21" s="35"/>
      <c r="D21" s="34">
        <f t="shared" si="0"/>
        <v>3</v>
      </c>
      <c r="E21" s="34">
        <f t="shared" si="1"/>
        <v>4</v>
      </c>
      <c r="F21" s="34">
        <f t="shared" si="2"/>
        <v>15</v>
      </c>
      <c r="G21" s="34">
        <f t="shared" si="3"/>
        <v>12</v>
      </c>
      <c r="H21" s="34">
        <f t="shared" si="4"/>
        <v>15</v>
      </c>
      <c r="I21" s="35"/>
      <c r="J21" s="34">
        <f t="shared" si="5"/>
        <v>49</v>
      </c>
    </row>
    <row r="22" spans="1:10" s="34" customFormat="1" x14ac:dyDescent="0.25">
      <c r="B22" s="36" t="s">
        <v>359</v>
      </c>
      <c r="C22" s="35"/>
      <c r="D22" s="34">
        <f t="shared" si="0"/>
        <v>5</v>
      </c>
      <c r="E22" s="34">
        <f t="shared" si="1"/>
        <v>0</v>
      </c>
      <c r="F22" s="34">
        <f t="shared" si="2"/>
        <v>12</v>
      </c>
      <c r="G22" s="34">
        <f t="shared" si="3"/>
        <v>16</v>
      </c>
      <c r="H22" s="34">
        <f t="shared" si="4"/>
        <v>15</v>
      </c>
      <c r="I22" s="35"/>
      <c r="J22" s="34">
        <f t="shared" si="5"/>
        <v>48</v>
      </c>
    </row>
    <row r="23" spans="1:10" s="34" customFormat="1" x14ac:dyDescent="0.25">
      <c r="B23" s="36" t="s">
        <v>351</v>
      </c>
      <c r="C23" s="35"/>
      <c r="D23" s="34">
        <f t="shared" si="0"/>
        <v>1</v>
      </c>
      <c r="E23" s="34">
        <f t="shared" si="1"/>
        <v>4</v>
      </c>
      <c r="F23" s="34">
        <f t="shared" si="2"/>
        <v>18</v>
      </c>
      <c r="G23" s="34">
        <f t="shared" si="3"/>
        <v>16</v>
      </c>
      <c r="H23" s="34">
        <f t="shared" si="4"/>
        <v>15</v>
      </c>
      <c r="I23" s="35"/>
      <c r="J23" s="34">
        <f t="shared" si="5"/>
        <v>54</v>
      </c>
    </row>
    <row r="24" spans="1:10" s="34" customFormat="1" x14ac:dyDescent="0.25">
      <c r="B24" s="36" t="s">
        <v>352</v>
      </c>
      <c r="C24" s="35"/>
      <c r="D24" s="34">
        <f t="shared" si="0"/>
        <v>1</v>
      </c>
      <c r="E24" s="34">
        <f t="shared" si="1"/>
        <v>6</v>
      </c>
      <c r="F24" s="34">
        <f t="shared" si="2"/>
        <v>15</v>
      </c>
      <c r="G24" s="34">
        <f t="shared" si="3"/>
        <v>16</v>
      </c>
      <c r="H24" s="34">
        <f t="shared" si="4"/>
        <v>15</v>
      </c>
      <c r="I24" s="35"/>
      <c r="J24" s="34">
        <f t="shared" si="5"/>
        <v>53</v>
      </c>
    </row>
    <row r="26" spans="1:10" ht="18.75" customHeight="1" x14ac:dyDescent="0.3">
      <c r="A26" s="125" t="s">
        <v>425</v>
      </c>
      <c r="B26" s="125"/>
      <c r="C26" s="125"/>
    </row>
    <row r="27" spans="1:10" x14ac:dyDescent="0.3">
      <c r="A27" s="125"/>
      <c r="B27" s="125"/>
      <c r="C27" s="125"/>
    </row>
    <row r="28" spans="1:10" x14ac:dyDescent="0.3">
      <c r="A28" s="57">
        <v>1</v>
      </c>
      <c r="B28" s="58" t="s">
        <v>354</v>
      </c>
      <c r="C28" s="131" t="s">
        <v>419</v>
      </c>
    </row>
    <row r="29" spans="1:10" x14ac:dyDescent="0.3">
      <c r="A29" s="57">
        <v>2</v>
      </c>
      <c r="B29" s="58" t="s">
        <v>357</v>
      </c>
      <c r="C29" s="131"/>
    </row>
    <row r="30" spans="1:10" x14ac:dyDescent="0.3">
      <c r="A30" s="37">
        <v>3</v>
      </c>
      <c r="B30" s="59" t="s">
        <v>355</v>
      </c>
      <c r="C30" s="59"/>
    </row>
    <row r="31" spans="1:10" x14ac:dyDescent="0.3">
      <c r="A31" s="57">
        <v>4</v>
      </c>
      <c r="B31" s="58" t="s">
        <v>353</v>
      </c>
      <c r="C31" s="131" t="s">
        <v>419</v>
      </c>
    </row>
    <row r="32" spans="1:10" x14ac:dyDescent="0.3">
      <c r="A32" s="57">
        <v>5</v>
      </c>
      <c r="B32" s="58" t="s">
        <v>358</v>
      </c>
      <c r="C32" s="131"/>
    </row>
    <row r="33" spans="1:3" x14ac:dyDescent="0.3">
      <c r="A33" s="37">
        <v>6</v>
      </c>
      <c r="B33" s="59" t="s">
        <v>359</v>
      </c>
      <c r="C33" s="59"/>
    </row>
    <row r="34" spans="1:3" x14ac:dyDescent="0.3">
      <c r="A34" s="37">
        <v>7</v>
      </c>
      <c r="B34" s="59" t="s">
        <v>349</v>
      </c>
      <c r="C34" s="59"/>
    </row>
    <row r="35" spans="1:3" x14ac:dyDescent="0.3">
      <c r="A35" s="37">
        <v>8</v>
      </c>
      <c r="B35" s="59" t="s">
        <v>356</v>
      </c>
      <c r="C35" s="59"/>
    </row>
    <row r="36" spans="1:3" x14ac:dyDescent="0.3">
      <c r="A36" s="37">
        <v>9</v>
      </c>
      <c r="B36" s="59" t="s">
        <v>352</v>
      </c>
      <c r="C36" s="59"/>
    </row>
    <row r="37" spans="1:3" x14ac:dyDescent="0.3">
      <c r="A37" s="37">
        <v>10</v>
      </c>
      <c r="B37" s="59" t="s">
        <v>351</v>
      </c>
      <c r="C37" s="59"/>
    </row>
  </sheetData>
  <mergeCells count="5">
    <mergeCell ref="C28:C29"/>
    <mergeCell ref="C31:C32"/>
    <mergeCell ref="A26:C27"/>
    <mergeCell ref="C2:C11"/>
    <mergeCell ref="I2:I11"/>
  </mergeCells>
  <conditionalFormatting sqref="D2:H2">
    <cfRule type="colorScale" priority="13">
      <colorScale>
        <cfvo type="min"/>
        <cfvo type="percentile" val="50"/>
        <cfvo type="max"/>
        <color rgb="FFF8696B"/>
        <color rgb="FFFFEB84"/>
        <color rgb="FF63BE7B"/>
      </colorScale>
    </cfRule>
  </conditionalFormatting>
  <conditionalFormatting sqref="D3:H3">
    <cfRule type="colorScale" priority="12">
      <colorScale>
        <cfvo type="min"/>
        <cfvo type="percentile" val="50"/>
        <cfvo type="max"/>
        <color rgb="FFF8696B"/>
        <color rgb="FFFFEB84"/>
        <color rgb="FF63BE7B"/>
      </colorScale>
    </cfRule>
  </conditionalFormatting>
  <conditionalFormatting sqref="D4:H4">
    <cfRule type="colorScale" priority="11">
      <colorScale>
        <cfvo type="min"/>
        <cfvo type="percentile" val="50"/>
        <cfvo type="max"/>
        <color rgb="FFF8696B"/>
        <color rgb="FFFFEB84"/>
        <color rgb="FF63BE7B"/>
      </colorScale>
    </cfRule>
  </conditionalFormatting>
  <conditionalFormatting sqref="D5:H5">
    <cfRule type="colorScale" priority="10">
      <colorScale>
        <cfvo type="min"/>
        <cfvo type="percentile" val="50"/>
        <cfvo type="max"/>
        <color rgb="FFF8696B"/>
        <color rgb="FFFFEB84"/>
        <color rgb="FF63BE7B"/>
      </colorScale>
    </cfRule>
  </conditionalFormatting>
  <conditionalFormatting sqref="D6:H6">
    <cfRule type="colorScale" priority="9">
      <colorScale>
        <cfvo type="min"/>
        <cfvo type="percentile" val="50"/>
        <cfvo type="max"/>
        <color rgb="FFF8696B"/>
        <color rgb="FFFFEB84"/>
        <color rgb="FF63BE7B"/>
      </colorScale>
    </cfRule>
  </conditionalFormatting>
  <conditionalFormatting sqref="D7:H7">
    <cfRule type="colorScale" priority="8">
      <colorScale>
        <cfvo type="min"/>
        <cfvo type="percentile" val="50"/>
        <cfvo type="max"/>
        <color rgb="FFF8696B"/>
        <color rgb="FFFFEB84"/>
        <color rgb="FF63BE7B"/>
      </colorScale>
    </cfRule>
  </conditionalFormatting>
  <conditionalFormatting sqref="D8:H8">
    <cfRule type="colorScale" priority="7">
      <colorScale>
        <cfvo type="min"/>
        <cfvo type="percentile" val="50"/>
        <cfvo type="max"/>
        <color rgb="FFF8696B"/>
        <color rgb="FFFFEB84"/>
        <color rgb="FF63BE7B"/>
      </colorScale>
    </cfRule>
  </conditionalFormatting>
  <conditionalFormatting sqref="D9:H9">
    <cfRule type="colorScale" priority="6">
      <colorScale>
        <cfvo type="min"/>
        <cfvo type="percentile" val="50"/>
        <cfvo type="max"/>
        <color rgb="FFF8696B"/>
        <color rgb="FFFFEB84"/>
        <color rgb="FF63BE7B"/>
      </colorScale>
    </cfRule>
  </conditionalFormatting>
  <conditionalFormatting sqref="D10:H10">
    <cfRule type="colorScale" priority="5">
      <colorScale>
        <cfvo type="min"/>
        <cfvo type="percentile" val="50"/>
        <cfvo type="max"/>
        <color rgb="FFF8696B"/>
        <color rgb="FFFFEB84"/>
        <color rgb="FF63BE7B"/>
      </colorScale>
    </cfRule>
  </conditionalFormatting>
  <conditionalFormatting sqref="D11:H11">
    <cfRule type="colorScale" priority="4">
      <colorScale>
        <cfvo type="min"/>
        <cfvo type="percentile" val="50"/>
        <cfvo type="max"/>
        <color rgb="FFF8696B"/>
        <color rgb="FFFFEB84"/>
        <color rgb="FF63BE7B"/>
      </colorScale>
    </cfRule>
  </conditionalFormatting>
  <conditionalFormatting sqref="J15:J24">
    <cfRule type="colorScale" priority="3">
      <colorScale>
        <cfvo type="min"/>
        <cfvo type="percentile" val="50"/>
        <cfvo type="max"/>
        <color rgb="FF63BE7B"/>
        <color rgb="FFFFEB84"/>
        <color rgb="FFF8696B"/>
      </colorScale>
    </cfRule>
  </conditionalFormatting>
  <conditionalFormatting sqref="D1:H1">
    <cfRule type="colorScale" priority="2">
      <colorScale>
        <cfvo type="min"/>
        <cfvo type="percentile" val="50"/>
        <cfvo type="max"/>
        <color rgb="FFF8696B"/>
        <color rgb="FFFFEB84"/>
        <color rgb="FF63BE7B"/>
      </colorScale>
    </cfRule>
  </conditionalFormatting>
  <conditionalFormatting sqref="D12:H12">
    <cfRule type="colorScale" priority="1">
      <colorScale>
        <cfvo type="min"/>
        <cfvo type="percentile" val="50"/>
        <cfvo type="max"/>
        <color rgb="FFF8696B"/>
        <color rgb="FFFFEB84"/>
        <color rgb="FF63BE7B"/>
      </colorScale>
    </cfRule>
  </conditionalFormatting>
  <pageMargins left="0.25" right="0.25"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I33"/>
  <sheetViews>
    <sheetView workbookViewId="0">
      <pane ySplit="1" topLeftCell="A2" activePane="bottomLeft" state="frozen"/>
      <selection pane="bottomLeft" activeCell="A11" sqref="A11"/>
    </sheetView>
  </sheetViews>
  <sheetFormatPr defaultRowHeight="16.5" x14ac:dyDescent="0.25"/>
  <cols>
    <col min="1" max="1" width="14.42578125" style="2" bestFit="1" customWidth="1"/>
    <col min="2" max="2" width="12" style="2" customWidth="1"/>
    <col min="3" max="3" width="10.85546875" style="2" customWidth="1"/>
    <col min="4" max="64" width="15.28515625" style="2" customWidth="1"/>
    <col min="65" max="65" width="13.7109375" style="2" customWidth="1"/>
    <col min="66" max="86" width="12" style="2" customWidth="1"/>
    <col min="87" max="87" width="50.7109375" style="29" customWidth="1"/>
    <col min="88" max="16384" width="9.140625" style="2"/>
  </cols>
  <sheetData>
    <row r="1" spans="1:87" x14ac:dyDescent="0.25">
      <c r="A1" s="4" t="s">
        <v>450</v>
      </c>
      <c r="B1" s="4" t="s">
        <v>320</v>
      </c>
      <c r="C1" s="27" t="s">
        <v>321</v>
      </c>
      <c r="D1" s="4" t="s">
        <v>362</v>
      </c>
      <c r="E1" s="4" t="s">
        <v>322</v>
      </c>
      <c r="F1" s="4" t="s">
        <v>363</v>
      </c>
      <c r="G1" s="4" t="s">
        <v>323</v>
      </c>
      <c r="H1" s="4" t="s">
        <v>364</v>
      </c>
      <c r="I1" s="4" t="s">
        <v>324</v>
      </c>
      <c r="J1" s="4" t="s">
        <v>365</v>
      </c>
      <c r="K1" s="4" t="s">
        <v>325</v>
      </c>
      <c r="L1" s="4" t="s">
        <v>366</v>
      </c>
      <c r="M1" s="4" t="s">
        <v>326</v>
      </c>
      <c r="N1" s="4" t="s">
        <v>367</v>
      </c>
      <c r="O1" s="4" t="s">
        <v>327</v>
      </c>
      <c r="P1" s="4" t="s">
        <v>368</v>
      </c>
      <c r="Q1" s="4" t="s">
        <v>328</v>
      </c>
      <c r="R1" s="4" t="s">
        <v>369</v>
      </c>
      <c r="S1" s="4" t="s">
        <v>329</v>
      </c>
      <c r="T1" s="4" t="s">
        <v>370</v>
      </c>
      <c r="U1" s="4" t="s">
        <v>330</v>
      </c>
      <c r="V1" s="4" t="s">
        <v>371</v>
      </c>
      <c r="W1" s="4" t="s">
        <v>331</v>
      </c>
      <c r="X1" s="4" t="s">
        <v>372</v>
      </c>
      <c r="Y1" s="4" t="s">
        <v>332</v>
      </c>
      <c r="Z1" s="4" t="s">
        <v>373</v>
      </c>
      <c r="AA1" s="4" t="s">
        <v>333</v>
      </c>
      <c r="AB1" s="4" t="s">
        <v>374</v>
      </c>
      <c r="AC1" s="4" t="s">
        <v>334</v>
      </c>
      <c r="AD1" s="4" t="s">
        <v>375</v>
      </c>
      <c r="AE1" s="4" t="s">
        <v>335</v>
      </c>
      <c r="AF1" s="4" t="s">
        <v>376</v>
      </c>
      <c r="AG1" s="4" t="s">
        <v>336</v>
      </c>
      <c r="AH1" s="4" t="s">
        <v>377</v>
      </c>
      <c r="AI1" s="4" t="s">
        <v>337</v>
      </c>
      <c r="AJ1" s="4" t="s">
        <v>378</v>
      </c>
      <c r="AK1" s="4" t="s">
        <v>338</v>
      </c>
      <c r="AL1" s="4" t="s">
        <v>379</v>
      </c>
      <c r="AM1" s="4" t="s">
        <v>339</v>
      </c>
      <c r="AN1" s="4" t="s">
        <v>380</v>
      </c>
      <c r="AO1" s="4" t="s">
        <v>340</v>
      </c>
      <c r="AP1" s="4" t="s">
        <v>381</v>
      </c>
      <c r="AQ1" s="4" t="s">
        <v>341</v>
      </c>
      <c r="AR1" s="4" t="s">
        <v>382</v>
      </c>
      <c r="AS1" s="4" t="s">
        <v>342</v>
      </c>
      <c r="AT1" s="4" t="s">
        <v>383</v>
      </c>
      <c r="AU1" s="4" t="s">
        <v>343</v>
      </c>
      <c r="AV1" s="4" t="s">
        <v>384</v>
      </c>
      <c r="AW1" s="4" t="s">
        <v>344</v>
      </c>
      <c r="AX1" s="4" t="s">
        <v>385</v>
      </c>
      <c r="AY1" s="4" t="s">
        <v>345</v>
      </c>
      <c r="AZ1" s="4" t="s">
        <v>386</v>
      </c>
      <c r="BA1" s="4" t="s">
        <v>346</v>
      </c>
      <c r="BB1" s="4" t="s">
        <v>387</v>
      </c>
      <c r="BC1" s="4" t="s">
        <v>347</v>
      </c>
      <c r="BD1" s="4" t="s">
        <v>388</v>
      </c>
      <c r="BE1" s="4" t="s">
        <v>348</v>
      </c>
      <c r="BF1" s="4" t="s">
        <v>389</v>
      </c>
      <c r="BG1" s="4" t="s">
        <v>349</v>
      </c>
      <c r="BH1" s="4" t="s">
        <v>390</v>
      </c>
      <c r="BI1" s="4" t="s">
        <v>350</v>
      </c>
      <c r="BJ1" s="4" t="s">
        <v>391</v>
      </c>
      <c r="BK1" s="4" t="s">
        <v>351</v>
      </c>
      <c r="BL1" s="4" t="s">
        <v>392</v>
      </c>
      <c r="BM1" s="4" t="s">
        <v>352</v>
      </c>
      <c r="BN1" s="4" t="s">
        <v>393</v>
      </c>
      <c r="BO1" s="4" t="s">
        <v>353</v>
      </c>
      <c r="BP1" s="4" t="s">
        <v>394</v>
      </c>
      <c r="BQ1" s="4" t="s">
        <v>354</v>
      </c>
      <c r="BR1" s="4" t="s">
        <v>395</v>
      </c>
      <c r="BS1" s="4" t="s">
        <v>355</v>
      </c>
      <c r="BT1" s="4" t="s">
        <v>396</v>
      </c>
      <c r="BU1" s="4" t="s">
        <v>356</v>
      </c>
      <c r="BV1" s="4" t="s">
        <v>397</v>
      </c>
      <c r="BW1" s="4" t="s">
        <v>357</v>
      </c>
      <c r="BX1" s="4" t="s">
        <v>398</v>
      </c>
      <c r="BY1" s="4" t="s">
        <v>358</v>
      </c>
      <c r="BZ1" s="4" t="s">
        <v>399</v>
      </c>
      <c r="CA1" s="4" t="s">
        <v>400</v>
      </c>
      <c r="CB1" s="4" t="s">
        <v>401</v>
      </c>
      <c r="CC1" s="4" t="s">
        <v>359</v>
      </c>
      <c r="CD1" s="4" t="s">
        <v>402</v>
      </c>
      <c r="CE1" s="4" t="s">
        <v>403</v>
      </c>
      <c r="CF1" s="4" t="s">
        <v>404</v>
      </c>
      <c r="CG1" s="4" t="s">
        <v>405</v>
      </c>
      <c r="CH1" s="4" t="s">
        <v>406</v>
      </c>
      <c r="CI1" s="27" t="s">
        <v>360</v>
      </c>
    </row>
    <row r="2" spans="1:87" s="46" customFormat="1" ht="12.75" x14ac:dyDescent="0.25">
      <c r="B2" s="46" t="s">
        <v>43</v>
      </c>
      <c r="C2" s="47" t="s">
        <v>44</v>
      </c>
      <c r="E2" s="46" t="s">
        <v>361</v>
      </c>
      <c r="G2" s="46" t="s">
        <v>361</v>
      </c>
      <c r="I2" s="46" t="s">
        <v>361</v>
      </c>
      <c r="K2" s="46" t="s">
        <v>4</v>
      </c>
      <c r="M2" s="46" t="s">
        <v>4</v>
      </c>
      <c r="O2" s="46" t="s">
        <v>361</v>
      </c>
      <c r="Q2" s="46" t="s">
        <v>361</v>
      </c>
      <c r="S2" s="46" t="s">
        <v>361</v>
      </c>
      <c r="U2" s="46" t="s">
        <v>361</v>
      </c>
      <c r="W2" s="46" t="s">
        <v>361</v>
      </c>
      <c r="Y2" s="46" t="s">
        <v>4</v>
      </c>
      <c r="AA2" s="46" t="s">
        <v>361</v>
      </c>
      <c r="AC2" s="46" t="s">
        <v>361</v>
      </c>
      <c r="AE2" s="46" t="s">
        <v>361</v>
      </c>
      <c r="AG2" s="46" t="s">
        <v>361</v>
      </c>
      <c r="AI2" s="46" t="s">
        <v>4</v>
      </c>
      <c r="AK2" s="46" t="s">
        <v>361</v>
      </c>
      <c r="AM2" s="46" t="s">
        <v>361</v>
      </c>
      <c r="AO2" s="46" t="s">
        <v>361</v>
      </c>
      <c r="AQ2" s="46" t="s">
        <v>361</v>
      </c>
      <c r="AS2" s="46" t="s">
        <v>361</v>
      </c>
      <c r="AU2" s="46" t="s">
        <v>361</v>
      </c>
      <c r="AW2" s="46" t="s">
        <v>4</v>
      </c>
      <c r="AY2" s="46" t="s">
        <v>10</v>
      </c>
      <c r="BA2" s="46" t="s">
        <v>361</v>
      </c>
      <c r="BC2" s="46" t="s">
        <v>361</v>
      </c>
      <c r="BE2" s="46" t="s">
        <v>361</v>
      </c>
      <c r="BG2" s="46" t="s">
        <v>361</v>
      </c>
      <c r="BI2" s="46" t="s">
        <v>361</v>
      </c>
      <c r="BK2" s="46" t="s">
        <v>361</v>
      </c>
      <c r="BM2" s="46" t="s">
        <v>361</v>
      </c>
      <c r="BO2" s="46">
        <v>3</v>
      </c>
      <c r="BQ2" s="46">
        <v>3</v>
      </c>
      <c r="BS2" s="46">
        <v>3</v>
      </c>
      <c r="BU2" s="46">
        <v>3</v>
      </c>
      <c r="BW2" s="46">
        <v>4</v>
      </c>
      <c r="BY2" s="46">
        <v>3</v>
      </c>
      <c r="CA2" s="46">
        <v>3</v>
      </c>
      <c r="CC2" s="46">
        <v>3</v>
      </c>
      <c r="CE2" s="46">
        <v>3</v>
      </c>
      <c r="CG2" s="46">
        <v>3</v>
      </c>
      <c r="CI2" s="47"/>
    </row>
    <row r="3" spans="1:87" s="46" customFormat="1" ht="12.75" x14ac:dyDescent="0.25">
      <c r="B3" s="46" t="s">
        <v>127</v>
      </c>
      <c r="C3" s="47" t="s">
        <v>44</v>
      </c>
      <c r="E3" s="46" t="s">
        <v>4</v>
      </c>
      <c r="G3" s="46" t="s">
        <v>4</v>
      </c>
      <c r="I3" s="46" t="s">
        <v>4</v>
      </c>
      <c r="K3" s="46" t="s">
        <v>4</v>
      </c>
      <c r="M3" s="46" t="s">
        <v>361</v>
      </c>
      <c r="O3" s="46" t="s">
        <v>6</v>
      </c>
      <c r="Q3" s="46" t="s">
        <v>6</v>
      </c>
      <c r="S3" s="46" t="s">
        <v>6</v>
      </c>
      <c r="U3" s="46" t="s">
        <v>6</v>
      </c>
      <c r="W3" s="46" t="s">
        <v>6</v>
      </c>
      <c r="Y3" s="46" t="s">
        <v>4</v>
      </c>
      <c r="AA3" s="46" t="s">
        <v>4</v>
      </c>
      <c r="AC3" s="46" t="s">
        <v>4</v>
      </c>
      <c r="AE3" s="46" t="s">
        <v>361</v>
      </c>
      <c r="AG3" s="46" t="s">
        <v>361</v>
      </c>
      <c r="AI3" s="46" t="s">
        <v>4</v>
      </c>
      <c r="AK3" s="46" t="s">
        <v>361</v>
      </c>
      <c r="AM3" s="46" t="s">
        <v>4</v>
      </c>
      <c r="AO3" s="46" t="s">
        <v>361</v>
      </c>
      <c r="AQ3" s="46" t="s">
        <v>4</v>
      </c>
      <c r="AS3" s="46" t="s">
        <v>361</v>
      </c>
      <c r="AU3" s="46" t="s">
        <v>361</v>
      </c>
      <c r="AW3" s="46" t="s">
        <v>361</v>
      </c>
      <c r="AY3" s="46" t="s">
        <v>361</v>
      </c>
      <c r="BA3" s="46" t="s">
        <v>361</v>
      </c>
      <c r="BC3" s="46" t="s">
        <v>361</v>
      </c>
      <c r="BE3" s="46" t="s">
        <v>4</v>
      </c>
      <c r="BG3" s="46" t="s">
        <v>361</v>
      </c>
      <c r="BI3" s="46" t="s">
        <v>361</v>
      </c>
      <c r="BK3" s="46" t="s">
        <v>361</v>
      </c>
      <c r="BM3" s="46" t="s">
        <v>361</v>
      </c>
      <c r="BO3" s="46">
        <v>5</v>
      </c>
      <c r="BQ3" s="46">
        <v>5</v>
      </c>
      <c r="BS3" s="46">
        <v>5</v>
      </c>
      <c r="BU3" s="46">
        <v>5</v>
      </c>
      <c r="BW3" s="46">
        <v>5</v>
      </c>
      <c r="BY3" s="46">
        <v>5</v>
      </c>
      <c r="CA3" s="46">
        <v>5</v>
      </c>
      <c r="CC3" s="46">
        <v>5</v>
      </c>
      <c r="CE3" s="46">
        <v>5</v>
      </c>
      <c r="CG3" s="46">
        <v>5</v>
      </c>
      <c r="CI3" s="47"/>
    </row>
    <row r="4" spans="1:87" s="46" customFormat="1" ht="12.75" x14ac:dyDescent="0.25">
      <c r="B4" s="46" t="s">
        <v>128</v>
      </c>
      <c r="C4" s="47" t="s">
        <v>44</v>
      </c>
      <c r="E4" s="46" t="s">
        <v>361</v>
      </c>
      <c r="G4" s="46" t="s">
        <v>361</v>
      </c>
      <c r="I4" s="46" t="s">
        <v>4</v>
      </c>
      <c r="K4" s="46" t="s">
        <v>4</v>
      </c>
      <c r="M4" s="46" t="s">
        <v>361</v>
      </c>
      <c r="O4" s="46" t="s">
        <v>361</v>
      </c>
      <c r="Q4" s="46" t="s">
        <v>361</v>
      </c>
      <c r="S4" s="46" t="s">
        <v>361</v>
      </c>
      <c r="U4" s="46" t="s">
        <v>361</v>
      </c>
      <c r="W4" s="46" t="s">
        <v>361</v>
      </c>
      <c r="Y4" s="46" t="s">
        <v>361</v>
      </c>
      <c r="AA4" s="46" t="s">
        <v>361</v>
      </c>
      <c r="AC4" s="46" t="s">
        <v>361</v>
      </c>
      <c r="AE4" s="46" t="s">
        <v>361</v>
      </c>
      <c r="AG4" s="46" t="s">
        <v>361</v>
      </c>
      <c r="AI4" s="46" t="s">
        <v>361</v>
      </c>
      <c r="AK4" s="46" t="s">
        <v>361</v>
      </c>
      <c r="AM4" s="46" t="s">
        <v>361</v>
      </c>
      <c r="AO4" s="46" t="s">
        <v>361</v>
      </c>
      <c r="AQ4" s="46" t="s">
        <v>361</v>
      </c>
      <c r="AS4" s="46" t="s">
        <v>361</v>
      </c>
      <c r="AU4" s="46" t="s">
        <v>361</v>
      </c>
      <c r="AW4" s="46" t="s">
        <v>361</v>
      </c>
      <c r="AY4" s="46" t="s">
        <v>4</v>
      </c>
      <c r="BA4" s="46" t="s">
        <v>361</v>
      </c>
      <c r="BC4" s="46" t="s">
        <v>361</v>
      </c>
      <c r="BE4" s="46" t="s">
        <v>361</v>
      </c>
      <c r="BG4" s="46" t="s">
        <v>361</v>
      </c>
      <c r="BI4" s="46" t="s">
        <v>361</v>
      </c>
      <c r="BK4" s="46" t="s">
        <v>361</v>
      </c>
      <c r="BM4" s="46" t="s">
        <v>361</v>
      </c>
      <c r="BO4" s="46">
        <v>1</v>
      </c>
      <c r="BQ4" s="46">
        <v>1</v>
      </c>
      <c r="BS4" s="46">
        <v>5</v>
      </c>
      <c r="BU4" s="46">
        <v>3</v>
      </c>
      <c r="BW4" s="46">
        <v>5</v>
      </c>
      <c r="BY4" s="46">
        <v>1</v>
      </c>
      <c r="CA4" s="46">
        <v>1</v>
      </c>
      <c r="CC4" s="46">
        <v>1</v>
      </c>
      <c r="CE4" s="46">
        <v>1</v>
      </c>
      <c r="CG4" s="46">
        <v>1</v>
      </c>
      <c r="CI4" s="47"/>
    </row>
    <row r="5" spans="1:87" s="46" customFormat="1" ht="12.75" x14ac:dyDescent="0.25">
      <c r="B5" s="46" t="s">
        <v>194</v>
      </c>
      <c r="C5" s="47" t="s">
        <v>44</v>
      </c>
      <c r="E5" s="46" t="s">
        <v>5</v>
      </c>
      <c r="G5" s="46" t="s">
        <v>4</v>
      </c>
      <c r="I5" s="46" t="s">
        <v>4</v>
      </c>
      <c r="K5" s="46" t="s">
        <v>361</v>
      </c>
      <c r="M5" s="46" t="s">
        <v>361</v>
      </c>
      <c r="O5" s="46" t="s">
        <v>361</v>
      </c>
      <c r="Q5" s="46" t="s">
        <v>361</v>
      </c>
      <c r="S5" s="46" t="s">
        <v>361</v>
      </c>
      <c r="U5" s="46" t="s">
        <v>4</v>
      </c>
      <c r="W5" s="46" t="s">
        <v>361</v>
      </c>
      <c r="Y5" s="46" t="s">
        <v>4</v>
      </c>
      <c r="AA5" s="46" t="s">
        <v>361</v>
      </c>
      <c r="AC5" s="46" t="s">
        <v>361</v>
      </c>
      <c r="AE5" s="46" t="s">
        <v>6</v>
      </c>
      <c r="AG5" s="46" t="s">
        <v>6</v>
      </c>
      <c r="AI5" s="46" t="s">
        <v>361</v>
      </c>
      <c r="AK5" s="46" t="s">
        <v>361</v>
      </c>
      <c r="AM5" s="46" t="s">
        <v>361</v>
      </c>
      <c r="AO5" s="46" t="s">
        <v>361</v>
      </c>
      <c r="AQ5" s="46" t="s">
        <v>361</v>
      </c>
      <c r="AS5" s="46" t="s">
        <v>361</v>
      </c>
      <c r="AU5" s="46" t="s">
        <v>361</v>
      </c>
      <c r="AW5" s="46" t="s">
        <v>361</v>
      </c>
      <c r="AY5" s="46" t="s">
        <v>361</v>
      </c>
      <c r="BA5" s="46" t="s">
        <v>361</v>
      </c>
      <c r="BC5" s="46" t="s">
        <v>361</v>
      </c>
      <c r="BE5" s="46" t="s">
        <v>361</v>
      </c>
      <c r="BG5" s="46" t="s">
        <v>361</v>
      </c>
      <c r="BI5" s="46" t="s">
        <v>361</v>
      </c>
      <c r="BK5" s="46" t="s">
        <v>5</v>
      </c>
      <c r="BM5" s="46" t="s">
        <v>361</v>
      </c>
      <c r="BO5" s="46">
        <v>3</v>
      </c>
      <c r="BQ5" s="46">
        <v>1</v>
      </c>
      <c r="BS5" s="46">
        <v>1</v>
      </c>
      <c r="BU5" s="46">
        <v>3</v>
      </c>
      <c r="BW5" s="46">
        <v>1</v>
      </c>
      <c r="BY5" s="46">
        <v>3</v>
      </c>
      <c r="CA5" s="46">
        <v>1</v>
      </c>
      <c r="CC5" s="46">
        <v>3</v>
      </c>
      <c r="CE5" s="46">
        <v>1</v>
      </c>
      <c r="CG5" s="46">
        <v>3</v>
      </c>
      <c r="CI5" s="47"/>
    </row>
    <row r="6" spans="1:87" s="46" customFormat="1" ht="12.75" x14ac:dyDescent="0.25">
      <c r="B6" s="46" t="s">
        <v>204</v>
      </c>
      <c r="C6" s="47" t="s">
        <v>44</v>
      </c>
      <c r="E6" s="46" t="s">
        <v>361</v>
      </c>
      <c r="G6" s="46" t="s">
        <v>361</v>
      </c>
      <c r="I6" s="46" t="s">
        <v>361</v>
      </c>
      <c r="K6" s="46" t="s">
        <v>361</v>
      </c>
      <c r="M6" s="46" t="s">
        <v>361</v>
      </c>
      <c r="O6" s="46" t="s">
        <v>361</v>
      </c>
      <c r="Q6" s="46" t="s">
        <v>361</v>
      </c>
      <c r="S6" s="46" t="s">
        <v>361</v>
      </c>
      <c r="U6" s="46" t="s">
        <v>361</v>
      </c>
      <c r="W6" s="46" t="s">
        <v>361</v>
      </c>
      <c r="Y6" s="46" t="s">
        <v>361</v>
      </c>
      <c r="AA6" s="46" t="s">
        <v>361</v>
      </c>
      <c r="AC6" s="46" t="s">
        <v>361</v>
      </c>
      <c r="AE6" s="46" t="s">
        <v>361</v>
      </c>
      <c r="AG6" s="46" t="s">
        <v>361</v>
      </c>
      <c r="AI6" s="46" t="s">
        <v>361</v>
      </c>
      <c r="AK6" s="46" t="s">
        <v>361</v>
      </c>
      <c r="AM6" s="46" t="s">
        <v>361</v>
      </c>
      <c r="AO6" s="46" t="s">
        <v>361</v>
      </c>
      <c r="AQ6" s="46" t="s">
        <v>361</v>
      </c>
      <c r="AS6" s="46" t="s">
        <v>361</v>
      </c>
      <c r="AU6" s="46" t="s">
        <v>361</v>
      </c>
      <c r="AW6" s="46" t="s">
        <v>4</v>
      </c>
      <c r="AY6" s="46" t="s">
        <v>361</v>
      </c>
      <c r="BA6" s="46" t="s">
        <v>361</v>
      </c>
      <c r="BC6" s="46" t="s">
        <v>361</v>
      </c>
      <c r="BE6" s="46" t="s">
        <v>361</v>
      </c>
      <c r="BG6" s="46" t="s">
        <v>361</v>
      </c>
      <c r="BI6" s="46" t="s">
        <v>361</v>
      </c>
      <c r="BK6" s="46" t="s">
        <v>361</v>
      </c>
      <c r="BM6" s="46" t="s">
        <v>361</v>
      </c>
      <c r="BO6" s="46">
        <v>1</v>
      </c>
      <c r="BQ6" s="46">
        <v>1</v>
      </c>
      <c r="BS6" s="46">
        <v>1</v>
      </c>
      <c r="BU6" s="46">
        <v>3</v>
      </c>
      <c r="BW6" s="46">
        <v>3</v>
      </c>
      <c r="BY6" s="46">
        <v>3</v>
      </c>
      <c r="CA6" s="46">
        <v>2</v>
      </c>
      <c r="CC6" s="46">
        <v>2</v>
      </c>
      <c r="CE6" s="46">
        <v>2</v>
      </c>
      <c r="CG6" s="46">
        <v>1</v>
      </c>
      <c r="CI6" s="47"/>
    </row>
    <row r="7" spans="1:87" s="46" customFormat="1" ht="12.75" x14ac:dyDescent="0.25">
      <c r="B7" s="46" t="s">
        <v>221</v>
      </c>
      <c r="C7" s="47" t="s">
        <v>44</v>
      </c>
      <c r="E7" s="46" t="s">
        <v>6</v>
      </c>
      <c r="G7" s="46" t="s">
        <v>6</v>
      </c>
      <c r="I7" s="46" t="s">
        <v>6</v>
      </c>
      <c r="K7" s="46" t="s">
        <v>6</v>
      </c>
      <c r="M7" s="46" t="s">
        <v>6</v>
      </c>
      <c r="O7" s="46" t="s">
        <v>6</v>
      </c>
      <c r="Q7" s="46" t="s">
        <v>6</v>
      </c>
      <c r="S7" s="46" t="s">
        <v>5</v>
      </c>
      <c r="U7" s="46" t="s">
        <v>5</v>
      </c>
      <c r="W7" s="46" t="s">
        <v>5</v>
      </c>
      <c r="Y7" s="46" t="s">
        <v>5</v>
      </c>
      <c r="AA7" s="46" t="s">
        <v>6</v>
      </c>
      <c r="AC7" s="46" t="s">
        <v>6</v>
      </c>
      <c r="AE7" s="46" t="s">
        <v>6</v>
      </c>
      <c r="AG7" s="46" t="s">
        <v>5</v>
      </c>
      <c r="AI7" s="46" t="s">
        <v>5</v>
      </c>
      <c r="AK7" s="46" t="s">
        <v>6</v>
      </c>
      <c r="AM7" s="46" t="s">
        <v>6</v>
      </c>
      <c r="AO7" s="46" t="s">
        <v>6</v>
      </c>
      <c r="AQ7" s="46" t="s">
        <v>6</v>
      </c>
      <c r="AS7" s="46" t="s">
        <v>6</v>
      </c>
      <c r="AU7" s="46" t="s">
        <v>6</v>
      </c>
      <c r="AW7" s="46" t="s">
        <v>6</v>
      </c>
      <c r="AY7" s="46" t="s">
        <v>5</v>
      </c>
      <c r="BA7" s="46" t="s">
        <v>5</v>
      </c>
      <c r="BC7" s="46" t="s">
        <v>6</v>
      </c>
      <c r="BE7" s="46" t="s">
        <v>5</v>
      </c>
      <c r="BG7" s="46" t="s">
        <v>5</v>
      </c>
      <c r="BI7" s="46" t="s">
        <v>5</v>
      </c>
      <c r="BK7" s="46" t="s">
        <v>6</v>
      </c>
      <c r="BM7" s="46" t="s">
        <v>5</v>
      </c>
      <c r="BO7" s="46">
        <v>5</v>
      </c>
      <c r="BQ7" s="46">
        <v>4</v>
      </c>
      <c r="BS7" s="46">
        <v>3</v>
      </c>
      <c r="BU7" s="46">
        <v>4</v>
      </c>
      <c r="BW7" s="46">
        <v>3</v>
      </c>
      <c r="BY7" s="46">
        <v>3</v>
      </c>
      <c r="CA7" s="46">
        <v>4</v>
      </c>
      <c r="CC7" s="46">
        <v>4</v>
      </c>
      <c r="CE7" s="46">
        <v>5</v>
      </c>
      <c r="CG7" s="46">
        <v>4</v>
      </c>
      <c r="CI7" s="47"/>
    </row>
    <row r="8" spans="1:87" s="46" customFormat="1" ht="12.75" x14ac:dyDescent="0.25">
      <c r="B8" s="46" t="s">
        <v>225</v>
      </c>
      <c r="C8" s="47" t="s">
        <v>44</v>
      </c>
      <c r="E8" s="46" t="s">
        <v>4</v>
      </c>
      <c r="G8" s="46" t="s">
        <v>4</v>
      </c>
      <c r="I8" s="46" t="s">
        <v>5</v>
      </c>
      <c r="K8" s="46" t="s">
        <v>4</v>
      </c>
      <c r="M8" s="46" t="s">
        <v>4</v>
      </c>
      <c r="O8" s="46" t="s">
        <v>4</v>
      </c>
      <c r="Q8" s="46" t="s">
        <v>4</v>
      </c>
      <c r="S8" s="46" t="s">
        <v>4</v>
      </c>
      <c r="U8" s="46" t="s">
        <v>4</v>
      </c>
      <c r="W8" s="46" t="s">
        <v>4</v>
      </c>
      <c r="Y8" s="46" t="s">
        <v>4</v>
      </c>
      <c r="AA8" s="46" t="s">
        <v>5</v>
      </c>
      <c r="AC8" s="46" t="s">
        <v>5</v>
      </c>
      <c r="AE8" s="46" t="s">
        <v>5</v>
      </c>
      <c r="AG8" s="46" t="s">
        <v>5</v>
      </c>
      <c r="AI8" s="46" t="s">
        <v>5</v>
      </c>
      <c r="AK8" s="46" t="s">
        <v>5</v>
      </c>
      <c r="AM8" s="46" t="s">
        <v>5</v>
      </c>
      <c r="AO8" s="46" t="s">
        <v>5</v>
      </c>
      <c r="AQ8" s="46" t="s">
        <v>5</v>
      </c>
      <c r="AS8" s="46" t="s">
        <v>5</v>
      </c>
      <c r="AU8" s="46" t="s">
        <v>5</v>
      </c>
      <c r="AW8" s="46" t="s">
        <v>361</v>
      </c>
      <c r="AY8" s="46" t="s">
        <v>5</v>
      </c>
      <c r="BA8" s="46" t="s">
        <v>5</v>
      </c>
      <c r="BC8" s="46" t="s">
        <v>6</v>
      </c>
      <c r="BE8" s="46" t="s">
        <v>6</v>
      </c>
      <c r="BG8" s="46" t="s">
        <v>5</v>
      </c>
      <c r="BI8" s="46" t="s">
        <v>6</v>
      </c>
      <c r="BK8" s="46" t="s">
        <v>5</v>
      </c>
      <c r="BM8" s="46" t="s">
        <v>5</v>
      </c>
      <c r="BO8" s="46">
        <v>2</v>
      </c>
      <c r="BQ8" s="46">
        <v>1</v>
      </c>
      <c r="BS8" s="46">
        <v>1</v>
      </c>
      <c r="BU8" s="46">
        <v>1</v>
      </c>
      <c r="BW8" s="46">
        <v>2</v>
      </c>
      <c r="BY8" s="46">
        <v>5</v>
      </c>
      <c r="CA8" s="46">
        <v>2</v>
      </c>
      <c r="CC8" s="46">
        <v>3</v>
      </c>
      <c r="CE8" s="46">
        <v>1</v>
      </c>
      <c r="CG8" s="46">
        <v>1</v>
      </c>
      <c r="CI8" s="47"/>
    </row>
    <row r="9" spans="1:87" s="46" customFormat="1" ht="12.75" x14ac:dyDescent="0.25">
      <c r="B9" s="46" t="s">
        <v>305</v>
      </c>
      <c r="C9" s="47" t="s">
        <v>44</v>
      </c>
      <c r="E9" s="46" t="s">
        <v>361</v>
      </c>
      <c r="G9" s="46" t="s">
        <v>361</v>
      </c>
      <c r="I9" s="46" t="s">
        <v>4</v>
      </c>
      <c r="K9" s="46" t="s">
        <v>4</v>
      </c>
      <c r="M9" s="46" t="s">
        <v>4</v>
      </c>
      <c r="O9" s="46" t="s">
        <v>361</v>
      </c>
      <c r="Q9" s="46" t="s">
        <v>361</v>
      </c>
      <c r="S9" s="46" t="s">
        <v>361</v>
      </c>
      <c r="U9" s="46" t="s">
        <v>361</v>
      </c>
      <c r="W9" s="46" t="s">
        <v>361</v>
      </c>
      <c r="Y9" s="46" t="s">
        <v>361</v>
      </c>
      <c r="AA9" s="46" t="s">
        <v>6</v>
      </c>
      <c r="AC9" s="46" t="s">
        <v>361</v>
      </c>
      <c r="AE9" s="46" t="s">
        <v>6</v>
      </c>
      <c r="AG9" s="46" t="s">
        <v>10</v>
      </c>
      <c r="AI9" s="46" t="s">
        <v>4</v>
      </c>
      <c r="AK9" s="46" t="s">
        <v>361</v>
      </c>
      <c r="AM9" s="46" t="s">
        <v>361</v>
      </c>
      <c r="AO9" s="46" t="s">
        <v>361</v>
      </c>
      <c r="AQ9" s="46" t="s">
        <v>361</v>
      </c>
      <c r="AS9" s="46" t="s">
        <v>361</v>
      </c>
      <c r="AU9" s="46" t="s">
        <v>361</v>
      </c>
      <c r="AW9" s="46" t="s">
        <v>4</v>
      </c>
      <c r="AY9" s="46" t="s">
        <v>4</v>
      </c>
      <c r="BA9" s="46" t="s">
        <v>361</v>
      </c>
      <c r="BC9" s="46" t="s">
        <v>10</v>
      </c>
      <c r="BE9" s="46" t="s">
        <v>6</v>
      </c>
      <c r="BG9" s="46" t="s">
        <v>4</v>
      </c>
      <c r="BI9" s="46" t="s">
        <v>5</v>
      </c>
      <c r="BK9" s="46" t="s">
        <v>361</v>
      </c>
      <c r="BM9" s="46" t="s">
        <v>361</v>
      </c>
      <c r="BO9" s="46">
        <v>3</v>
      </c>
      <c r="BQ9" s="46">
        <v>3</v>
      </c>
      <c r="BS9" s="46">
        <v>2</v>
      </c>
      <c r="BU9" s="46">
        <v>5</v>
      </c>
      <c r="BW9" s="46">
        <v>1</v>
      </c>
      <c r="BY9" s="46">
        <v>5</v>
      </c>
      <c r="CA9" s="46">
        <v>1</v>
      </c>
      <c r="CC9" s="46">
        <v>1</v>
      </c>
      <c r="CE9" s="46">
        <v>3</v>
      </c>
      <c r="CG9" s="46">
        <v>2</v>
      </c>
      <c r="CI9" s="47"/>
    </row>
    <row r="10" spans="1:87" s="46" customFormat="1" ht="12.75" x14ac:dyDescent="0.25">
      <c r="B10" s="46" t="s">
        <v>308</v>
      </c>
      <c r="C10" s="47" t="s">
        <v>44</v>
      </c>
      <c r="E10" s="46" t="s">
        <v>4</v>
      </c>
      <c r="G10" s="46" t="s">
        <v>4</v>
      </c>
      <c r="I10" s="46" t="s">
        <v>6</v>
      </c>
      <c r="K10" s="46" t="s">
        <v>5</v>
      </c>
      <c r="M10" s="46" t="s">
        <v>6</v>
      </c>
      <c r="O10" s="46" t="s">
        <v>6</v>
      </c>
      <c r="Q10" s="46" t="s">
        <v>5</v>
      </c>
      <c r="S10" s="46" t="s">
        <v>5</v>
      </c>
      <c r="U10" s="46" t="s">
        <v>6</v>
      </c>
      <c r="W10" s="46" t="s">
        <v>6</v>
      </c>
      <c r="Y10" s="46" t="s">
        <v>5</v>
      </c>
      <c r="AA10" s="46" t="s">
        <v>6</v>
      </c>
      <c r="AC10" s="46" t="s">
        <v>6</v>
      </c>
      <c r="AE10" s="46" t="s">
        <v>6</v>
      </c>
      <c r="AG10" s="46" t="s">
        <v>6</v>
      </c>
      <c r="AI10" s="46" t="s">
        <v>5</v>
      </c>
      <c r="AK10" s="46" t="s">
        <v>6</v>
      </c>
      <c r="AM10" s="46" t="s">
        <v>6</v>
      </c>
      <c r="AO10" s="46" t="s">
        <v>6</v>
      </c>
      <c r="AQ10" s="46" t="s">
        <v>6</v>
      </c>
      <c r="AS10" s="46" t="s">
        <v>6</v>
      </c>
      <c r="AU10" s="46" t="s">
        <v>6</v>
      </c>
      <c r="AW10" s="46" t="s">
        <v>6</v>
      </c>
      <c r="AY10" s="46" t="s">
        <v>5</v>
      </c>
      <c r="BA10" s="46" t="s">
        <v>5</v>
      </c>
      <c r="BC10" s="46" t="s">
        <v>6</v>
      </c>
      <c r="BE10" s="46" t="s">
        <v>5</v>
      </c>
      <c r="BG10" s="46" t="s">
        <v>361</v>
      </c>
      <c r="BI10" s="46" t="s">
        <v>361</v>
      </c>
      <c r="BK10" s="46" t="s">
        <v>5</v>
      </c>
      <c r="BM10" s="46" t="s">
        <v>5</v>
      </c>
      <c r="BO10" s="46">
        <v>3</v>
      </c>
      <c r="BQ10" s="46">
        <v>3</v>
      </c>
      <c r="BS10" s="46">
        <v>3</v>
      </c>
      <c r="BU10" s="46">
        <v>3</v>
      </c>
      <c r="BW10" s="46">
        <v>3</v>
      </c>
      <c r="BY10" s="46">
        <v>5</v>
      </c>
      <c r="CA10" s="46">
        <v>1</v>
      </c>
      <c r="CC10" s="46">
        <v>2</v>
      </c>
      <c r="CE10" s="46">
        <v>1</v>
      </c>
      <c r="CG10" s="46">
        <v>1</v>
      </c>
      <c r="CI10" s="47"/>
    </row>
    <row r="11" spans="1:87" s="46" customFormat="1" ht="12.75" x14ac:dyDescent="0.25">
      <c r="B11" s="46" t="s">
        <v>310</v>
      </c>
      <c r="C11" s="47" t="s">
        <v>44</v>
      </c>
      <c r="E11" s="46" t="s">
        <v>4</v>
      </c>
      <c r="G11" s="46" t="s">
        <v>4</v>
      </c>
      <c r="I11" s="46" t="s">
        <v>4</v>
      </c>
      <c r="K11" s="46" t="s">
        <v>4</v>
      </c>
      <c r="M11" s="46" t="s">
        <v>4</v>
      </c>
      <c r="O11" s="46" t="s">
        <v>4</v>
      </c>
      <c r="Q11" s="46" t="s">
        <v>4</v>
      </c>
      <c r="S11" s="46" t="s">
        <v>4</v>
      </c>
      <c r="U11" s="46" t="s">
        <v>4</v>
      </c>
      <c r="W11" s="46" t="s">
        <v>4</v>
      </c>
      <c r="Y11" s="46" t="s">
        <v>4</v>
      </c>
      <c r="AA11" s="46" t="s">
        <v>361</v>
      </c>
      <c r="AC11" s="46" t="s">
        <v>361</v>
      </c>
      <c r="AE11" s="46" t="s">
        <v>361</v>
      </c>
      <c r="AG11" s="46" t="s">
        <v>361</v>
      </c>
      <c r="AI11" s="46" t="s">
        <v>361</v>
      </c>
      <c r="AK11" s="46" t="s">
        <v>361</v>
      </c>
      <c r="AM11" s="46" t="s">
        <v>361</v>
      </c>
      <c r="AO11" s="46" t="s">
        <v>361</v>
      </c>
      <c r="AQ11" s="46" t="s">
        <v>361</v>
      </c>
      <c r="AS11" s="46" t="s">
        <v>361</v>
      </c>
      <c r="AU11" s="46" t="s">
        <v>361</v>
      </c>
      <c r="AW11" s="46" t="s">
        <v>6</v>
      </c>
      <c r="AY11" s="46" t="s">
        <v>4</v>
      </c>
      <c r="BA11" s="46" t="s">
        <v>361</v>
      </c>
      <c r="BC11" s="46" t="s">
        <v>361</v>
      </c>
      <c r="BE11" s="46" t="s">
        <v>6</v>
      </c>
      <c r="BG11" s="46" t="s">
        <v>361</v>
      </c>
      <c r="BI11" s="46" t="s">
        <v>361</v>
      </c>
      <c r="BK11" s="46" t="s">
        <v>361</v>
      </c>
      <c r="BM11" s="46" t="s">
        <v>361</v>
      </c>
      <c r="BO11" s="46">
        <v>5</v>
      </c>
      <c r="BQ11" s="46">
        <v>2</v>
      </c>
      <c r="BS11" s="46">
        <v>2</v>
      </c>
      <c r="BU11" s="46">
        <v>3</v>
      </c>
      <c r="BW11" s="46">
        <v>1</v>
      </c>
      <c r="BY11" s="46">
        <v>5</v>
      </c>
      <c r="CA11" s="46">
        <v>1</v>
      </c>
      <c r="CC11" s="46">
        <v>1</v>
      </c>
      <c r="CE11" s="46">
        <v>1</v>
      </c>
      <c r="CG11" s="46">
        <v>1</v>
      </c>
      <c r="CI11" s="47"/>
    </row>
    <row r="12" spans="1:87" x14ac:dyDescent="0.25">
      <c r="C12" s="29"/>
      <c r="E12" s="2">
        <f>SUBTOTAL(103,Table29[COLOR PRINTING])</f>
        <v>10</v>
      </c>
      <c r="G12" s="2">
        <f>SUBTOTAL(103,Table29[DOCUMENT SCANNER])</f>
        <v>10</v>
      </c>
      <c r="I12" s="2">
        <f>SUBTOTAL(103,Table29[EMAIL HELP])</f>
        <v>10</v>
      </c>
      <c r="K12" s="2">
        <f>SUBTOTAL(103,Table29[DUPLEX PRINTING])</f>
        <v>10</v>
      </c>
      <c r="M12" s="2">
        <f>SUBTOTAL(103,Table29[HEADPHONES])</f>
        <v>10</v>
      </c>
      <c r="O12" s="2">
        <f>SUBTOTAL(103,Table29[ANDROID PHONE WIFI])</f>
        <v>10</v>
      </c>
      <c r="Q12" s="2">
        <f>SUBTOTAL(103,Table29[ANDROID TABLET WIFI])</f>
        <v>10</v>
      </c>
      <c r="S12" s="2">
        <f>SUBTOTAL(103,Table29[IPAD WIFI])</f>
        <v>10</v>
      </c>
      <c r="U12" s="2">
        <f>SUBTOTAL(103,Table29[IPHONE WIFI])</f>
        <v>10</v>
      </c>
      <c r="W12" s="2">
        <f>SUBTOTAL(103,Table29[IPOD WIFI])</f>
        <v>10</v>
      </c>
      <c r="Y12" s="2">
        <f>SUBTOTAL(103,Table29[LAPTOP WIFI])</f>
        <v>10</v>
      </c>
      <c r="AA12" s="2">
        <f>SUBTOTAL(103,Table29[MS PUBLISHER BROCHURE])</f>
        <v>10</v>
      </c>
      <c r="AC12" s="2">
        <f>SUBTOTAL(103,Table29[MS WORD BROCHURE])</f>
        <v>10</v>
      </c>
      <c r="AE12" s="2">
        <f>SUBTOTAL(103,Table29[HELP PERSONAL LAPTOP RUN BETTER])</f>
        <v>10</v>
      </c>
      <c r="AG12" s="2">
        <f>SUBTOTAL(103,Table29[REMOVE VIRUS PERSONAL LAPTOP])</f>
        <v>10</v>
      </c>
      <c r="AI12" s="2">
        <f>SUBTOTAL(103,Table29[D2L HELP])</f>
        <v>10</v>
      </c>
      <c r="AK12" s="2">
        <f>SUBTOTAL(103,Table29[MS ACCESS HOMEWORK])</f>
        <v>10</v>
      </c>
      <c r="AM12" s="2">
        <f>SUBTOTAL(103,Table29[MS EXCEL CHART HELP])</f>
        <v>10</v>
      </c>
      <c r="AO12" s="2">
        <f>SUBTOTAL(103,Table29[MS EXCEL HOMEWORK HELP])</f>
        <v>10</v>
      </c>
      <c r="AQ12" s="2">
        <f>SUBTOTAL(103,Table29[MS POWERPOINT PRESENTATION HELP])</f>
        <v>10</v>
      </c>
      <c r="AS12" s="2">
        <f>SUBTOTAL(103,Table29[MS PUBLISHER HOMEWORK HELP])</f>
        <v>10</v>
      </c>
      <c r="AU12" s="2">
        <f>SUBTOTAL(103,Table29[MS WORD HOMEWORK])</f>
        <v>10</v>
      </c>
      <c r="AW12" s="2">
        <f>SUBTOTAL(103,Table29["OTHER" HOMEWORK HELP])</f>
        <v>10</v>
      </c>
      <c r="AY12" s="2">
        <f>SUBTOTAL(103,Table29[PASSWORD RESET])</f>
        <v>10</v>
      </c>
      <c r="BA12" s="2">
        <f>SUBTOTAL(103,Table29[PHOTO EDITING SOFTWARE])</f>
        <v>10</v>
      </c>
      <c r="BC12" s="2">
        <f>SUBTOTAL(103,Table29[REPAIR/UPGRADE PERSONAL LAPTOP])</f>
        <v>10</v>
      </c>
      <c r="BE12" s="2">
        <f>SUBTOTAL(103,Table29[SCAN &amp; SAVE FOR ME])</f>
        <v>10</v>
      </c>
      <c r="BG12" s="2">
        <f>SUBTOTAL(103,Table29[SCREEN READER SOFTWARE])</f>
        <v>10</v>
      </c>
      <c r="BI12" s="2">
        <f>SUBTOTAL(103,Table29[TRANSCRIPTION SOFTWARE])</f>
        <v>10</v>
      </c>
      <c r="BK12" s="2">
        <f>SUBTOTAL(103,Table29[VIDEO EDITING SOFTWARE])</f>
        <v>10</v>
      </c>
      <c r="BM12" s="2">
        <f>SUBTOTAL(103,Table29[WEB DESIGN SOFTWARE])</f>
        <v>10</v>
      </c>
    </row>
    <row r="13" spans="1:87" x14ac:dyDescent="0.25">
      <c r="C13" s="29"/>
    </row>
    <row r="14" spans="1:87" x14ac:dyDescent="0.25">
      <c r="C14" s="29"/>
    </row>
    <row r="16" spans="1:87" s="62" customFormat="1" ht="66.75" thickBot="1" x14ac:dyDescent="0.3">
      <c r="A16" s="127" t="s">
        <v>321</v>
      </c>
      <c r="B16" s="127"/>
      <c r="C16" s="60">
        <f>SUM(C17:C26)</f>
        <v>10</v>
      </c>
      <c r="D16" s="126" t="s">
        <v>322</v>
      </c>
      <c r="E16" s="126"/>
      <c r="F16" s="126" t="s">
        <v>323</v>
      </c>
      <c r="G16" s="126"/>
      <c r="H16" s="126" t="s">
        <v>324</v>
      </c>
      <c r="I16" s="126"/>
      <c r="J16" s="126" t="s">
        <v>325</v>
      </c>
      <c r="K16" s="126"/>
      <c r="L16" s="126" t="s">
        <v>326</v>
      </c>
      <c r="M16" s="126"/>
      <c r="N16" s="126" t="s">
        <v>327</v>
      </c>
      <c r="O16" s="126"/>
      <c r="P16" s="126" t="s">
        <v>328</v>
      </c>
      <c r="Q16" s="126"/>
      <c r="R16" s="126" t="s">
        <v>329</v>
      </c>
      <c r="S16" s="126"/>
      <c r="T16" s="126" t="s">
        <v>330</v>
      </c>
      <c r="U16" s="126"/>
      <c r="V16" s="126" t="s">
        <v>331</v>
      </c>
      <c r="W16" s="126"/>
      <c r="X16" s="126" t="s">
        <v>332</v>
      </c>
      <c r="Y16" s="126"/>
      <c r="Z16" s="126" t="s">
        <v>333</v>
      </c>
      <c r="AA16" s="126"/>
      <c r="AB16" s="127" t="s">
        <v>334</v>
      </c>
      <c r="AC16" s="127"/>
      <c r="AD16" s="126" t="s">
        <v>335</v>
      </c>
      <c r="AE16" s="126"/>
      <c r="AF16" s="126" t="s">
        <v>336</v>
      </c>
      <c r="AG16" s="126"/>
      <c r="AH16" s="126" t="s">
        <v>337</v>
      </c>
      <c r="AI16" s="126"/>
      <c r="AJ16" s="126" t="s">
        <v>338</v>
      </c>
      <c r="AK16" s="126"/>
      <c r="AL16" s="126" t="s">
        <v>339</v>
      </c>
      <c r="AM16" s="126"/>
      <c r="AN16" s="61"/>
      <c r="AO16" s="61" t="s">
        <v>340</v>
      </c>
      <c r="AP16" s="61"/>
      <c r="AQ16" s="61" t="s">
        <v>341</v>
      </c>
      <c r="AR16" s="126" t="s">
        <v>342</v>
      </c>
      <c r="AS16" s="126"/>
      <c r="AT16" s="126" t="s">
        <v>343</v>
      </c>
      <c r="AU16" s="126"/>
      <c r="AV16" s="126" t="s">
        <v>344</v>
      </c>
      <c r="AW16" s="126"/>
      <c r="AX16" s="126" t="s">
        <v>345</v>
      </c>
      <c r="AY16" s="126"/>
      <c r="AZ16" s="126" t="s">
        <v>346</v>
      </c>
      <c r="BA16" s="126"/>
      <c r="BB16" s="126" t="s">
        <v>347</v>
      </c>
      <c r="BC16" s="126"/>
      <c r="BD16" s="126" t="s">
        <v>348</v>
      </c>
      <c r="BE16" s="126"/>
      <c r="BF16" s="126" t="s">
        <v>349</v>
      </c>
      <c r="BG16" s="126"/>
      <c r="BH16" s="126" t="s">
        <v>350</v>
      </c>
      <c r="BI16" s="126"/>
      <c r="BJ16" s="126" t="s">
        <v>351</v>
      </c>
      <c r="BK16" s="126"/>
      <c r="BL16" s="126" t="s">
        <v>352</v>
      </c>
      <c r="BM16" s="126"/>
      <c r="BN16" s="128" t="s">
        <v>353</v>
      </c>
      <c r="BO16" s="128"/>
      <c r="BP16" s="128" t="s">
        <v>354</v>
      </c>
      <c r="BQ16" s="128"/>
      <c r="BR16" s="128" t="s">
        <v>355</v>
      </c>
      <c r="BS16" s="128"/>
      <c r="BT16" s="128" t="s">
        <v>356</v>
      </c>
      <c r="BU16" s="128"/>
      <c r="BV16" s="128" t="s">
        <v>357</v>
      </c>
      <c r="BW16" s="128"/>
      <c r="BX16" s="128" t="s">
        <v>358</v>
      </c>
      <c r="BY16" s="128"/>
      <c r="BZ16" s="128" t="s">
        <v>400</v>
      </c>
      <c r="CA16" s="128"/>
      <c r="CB16" s="128" t="s">
        <v>359</v>
      </c>
      <c r="CC16" s="128"/>
      <c r="CD16" s="128" t="s">
        <v>351</v>
      </c>
      <c r="CE16" s="128"/>
      <c r="CF16" s="128" t="s">
        <v>352</v>
      </c>
      <c r="CG16" s="128"/>
      <c r="CI16" s="63"/>
    </row>
    <row r="17" spans="1:85" s="8" customFormat="1" x14ac:dyDescent="0.25">
      <c r="A17" s="17"/>
      <c r="B17" s="18" t="s">
        <v>3</v>
      </c>
      <c r="C17" s="19">
        <f t="shared" ref="C17:C26" si="0">COUNTIF($C$1:$C$11,B17)</f>
        <v>0</v>
      </c>
      <c r="D17" s="10" t="s">
        <v>4</v>
      </c>
      <c r="E17" s="11">
        <f>COUNTIF($E$1:$E$11,D17)</f>
        <v>4</v>
      </c>
      <c r="F17" s="10" t="s">
        <v>4</v>
      </c>
      <c r="G17" s="23">
        <f>COUNTIF(G1:G11,F17)</f>
        <v>5</v>
      </c>
      <c r="H17" s="10" t="s">
        <v>4</v>
      </c>
      <c r="I17" s="23">
        <f>COUNTIF(I1:I11,H17)</f>
        <v>5</v>
      </c>
      <c r="J17" s="10" t="s">
        <v>4</v>
      </c>
      <c r="K17" s="23">
        <f>COUNTIF(K1:K11,J17)</f>
        <v>6</v>
      </c>
      <c r="L17" s="10" t="s">
        <v>4</v>
      </c>
      <c r="M17" s="23">
        <f>COUNTIF(M1:M11,L17)</f>
        <v>4</v>
      </c>
      <c r="N17" s="10" t="s">
        <v>4</v>
      </c>
      <c r="O17" s="23">
        <f>COUNTIF(O1:O11,N17)</f>
        <v>2</v>
      </c>
      <c r="P17" s="10" t="s">
        <v>4</v>
      </c>
      <c r="Q17" s="23">
        <f>COUNTIF(Q1:Q11,P17)</f>
        <v>2</v>
      </c>
      <c r="R17" s="10" t="s">
        <v>4</v>
      </c>
      <c r="S17" s="23">
        <f>COUNTIF(S1:S11,R17)</f>
        <v>2</v>
      </c>
      <c r="T17" s="10" t="s">
        <v>4</v>
      </c>
      <c r="U17" s="23">
        <f>COUNTIF(U1:U11,T17)</f>
        <v>3</v>
      </c>
      <c r="V17" s="10" t="s">
        <v>4</v>
      </c>
      <c r="W17" s="23">
        <f>COUNTIF(W1:W11,V17)</f>
        <v>2</v>
      </c>
      <c r="X17" s="10" t="s">
        <v>4</v>
      </c>
      <c r="Y17" s="23">
        <f>COUNTIF(Y1:Y11,X17)</f>
        <v>5</v>
      </c>
      <c r="Z17" s="10" t="s">
        <v>4</v>
      </c>
      <c r="AA17" s="23">
        <f>COUNTIF(AA1:AA11,Z17)</f>
        <v>1</v>
      </c>
      <c r="AB17" s="10" t="s">
        <v>4</v>
      </c>
      <c r="AC17" s="23">
        <f>COUNTIF(AC1:AC11,AB17)</f>
        <v>1</v>
      </c>
      <c r="AD17" s="10" t="s">
        <v>4</v>
      </c>
      <c r="AE17" s="23">
        <f>COUNTIF(AE1:AE11,AD17)</f>
        <v>0</v>
      </c>
      <c r="AF17" s="10" t="s">
        <v>4</v>
      </c>
      <c r="AG17" s="23">
        <f>COUNTIF(AG1:AG11,AF17)</f>
        <v>0</v>
      </c>
      <c r="AH17" s="10" t="s">
        <v>4</v>
      </c>
      <c r="AI17" s="23">
        <f>COUNTIF(AI1:AI11,AH17)</f>
        <v>3</v>
      </c>
      <c r="AJ17" s="10" t="s">
        <v>4</v>
      </c>
      <c r="AK17" s="23">
        <f>COUNTIF(AK1:AK11,AJ17)</f>
        <v>0</v>
      </c>
      <c r="AL17" s="10" t="s">
        <v>4</v>
      </c>
      <c r="AM17" s="23">
        <f>COUNTIF(AM1:AM11,AL17)</f>
        <v>1</v>
      </c>
      <c r="AN17" s="10" t="s">
        <v>4</v>
      </c>
      <c r="AO17" s="23">
        <f>COUNTIF(AO1:AO11,AN17)</f>
        <v>0</v>
      </c>
      <c r="AP17" s="10" t="s">
        <v>4</v>
      </c>
      <c r="AQ17" s="23">
        <f>COUNTIF(AQ1:AQ11,AP17)</f>
        <v>1</v>
      </c>
      <c r="AR17" s="10" t="s">
        <v>4</v>
      </c>
      <c r="AS17" s="23">
        <f>COUNTIF(AS1:AS11,AR17)</f>
        <v>0</v>
      </c>
      <c r="AT17" s="10" t="s">
        <v>4</v>
      </c>
      <c r="AU17" s="23">
        <f>COUNTIF(AU1:AU11,AT17)</f>
        <v>0</v>
      </c>
      <c r="AV17" s="10" t="s">
        <v>4</v>
      </c>
      <c r="AW17" s="23">
        <f>COUNTIF(AW1:AW11,AV17)</f>
        <v>3</v>
      </c>
      <c r="AX17" s="10" t="s">
        <v>4</v>
      </c>
      <c r="AY17" s="23">
        <f>COUNTIF(AY1:AY11,AX17)</f>
        <v>3</v>
      </c>
      <c r="AZ17" s="10" t="s">
        <v>4</v>
      </c>
      <c r="BA17" s="23">
        <f>COUNTIF(BA1:BA11,AZ17)</f>
        <v>0</v>
      </c>
      <c r="BB17" s="10" t="s">
        <v>4</v>
      </c>
      <c r="BC17" s="23">
        <f>COUNTIF(BC1:BC11,BB17)</f>
        <v>0</v>
      </c>
      <c r="BD17" s="10" t="s">
        <v>4</v>
      </c>
      <c r="BE17" s="23">
        <f>COUNTIF(BE1:BE11,BD17)</f>
        <v>1</v>
      </c>
      <c r="BF17" s="10" t="s">
        <v>4</v>
      </c>
      <c r="BG17" s="23">
        <f>COUNTIF(BG1:BG11,BF17)</f>
        <v>1</v>
      </c>
      <c r="BH17" s="10" t="s">
        <v>4</v>
      </c>
      <c r="BI17" s="23">
        <f>COUNTIF(BI1:BI11,BH17)</f>
        <v>0</v>
      </c>
      <c r="BJ17" s="10" t="s">
        <v>4</v>
      </c>
      <c r="BK17" s="23">
        <f>COUNTIF(BK1:BK11,BJ17)</f>
        <v>0</v>
      </c>
      <c r="BL17" s="10" t="s">
        <v>4</v>
      </c>
      <c r="BM17" s="23">
        <f>COUNTIF(BM1:BM11,BL17)</f>
        <v>0</v>
      </c>
      <c r="BN17" s="129" t="s">
        <v>408</v>
      </c>
      <c r="BO17" s="129"/>
      <c r="BP17" s="129" t="s">
        <v>408</v>
      </c>
      <c r="BQ17" s="129"/>
      <c r="BR17" s="129" t="s">
        <v>408</v>
      </c>
      <c r="BS17" s="129"/>
      <c r="BT17" s="129" t="s">
        <v>408</v>
      </c>
      <c r="BU17" s="129"/>
      <c r="BV17" s="129" t="s">
        <v>408</v>
      </c>
      <c r="BW17" s="129"/>
      <c r="BX17" s="129" t="s">
        <v>408</v>
      </c>
      <c r="BY17" s="129"/>
      <c r="BZ17" s="129" t="s">
        <v>408</v>
      </c>
      <c r="CA17" s="129"/>
      <c r="CB17" s="129" t="s">
        <v>408</v>
      </c>
      <c r="CC17" s="129"/>
      <c r="CD17" s="129" t="s">
        <v>408</v>
      </c>
      <c r="CE17" s="129"/>
      <c r="CF17" s="129" t="s">
        <v>408</v>
      </c>
      <c r="CG17" s="129"/>
    </row>
    <row r="18" spans="1:85" s="8" customFormat="1" x14ac:dyDescent="0.25">
      <c r="A18" s="14"/>
      <c r="B18" s="6" t="s">
        <v>32</v>
      </c>
      <c r="C18" s="20">
        <f t="shared" si="0"/>
        <v>0</v>
      </c>
      <c r="D18" s="12" t="s">
        <v>10</v>
      </c>
      <c r="E18" s="13">
        <f>COUNTIF($E$1:$E$11,D18)</f>
        <v>0</v>
      </c>
      <c r="F18" s="12" t="s">
        <v>10</v>
      </c>
      <c r="G18" s="9">
        <f>COUNTIF(G1:G11,F18)</f>
        <v>0</v>
      </c>
      <c r="H18" s="12" t="s">
        <v>10</v>
      </c>
      <c r="I18" s="9">
        <f>COUNTIF(I1:I11,H18)</f>
        <v>0</v>
      </c>
      <c r="J18" s="12" t="s">
        <v>10</v>
      </c>
      <c r="K18" s="9">
        <f>COUNTIF(K1:K11,J18)</f>
        <v>0</v>
      </c>
      <c r="L18" s="12" t="s">
        <v>10</v>
      </c>
      <c r="M18" s="9">
        <f>COUNTIF(M1:M11,L18)</f>
        <v>0</v>
      </c>
      <c r="N18" s="12" t="s">
        <v>10</v>
      </c>
      <c r="O18" s="9">
        <f>COUNTIF(O1:O11,N18)</f>
        <v>0</v>
      </c>
      <c r="P18" s="12" t="s">
        <v>10</v>
      </c>
      <c r="Q18" s="9">
        <f>COUNTIF(Q1:Q11,P18)</f>
        <v>0</v>
      </c>
      <c r="R18" s="12" t="s">
        <v>10</v>
      </c>
      <c r="S18" s="9">
        <f>COUNTIF(S1:S11,R18)</f>
        <v>0</v>
      </c>
      <c r="T18" s="12" t="s">
        <v>10</v>
      </c>
      <c r="U18" s="9">
        <f>COUNTIF(U1:U11,T18)</f>
        <v>0</v>
      </c>
      <c r="V18" s="12" t="s">
        <v>10</v>
      </c>
      <c r="W18" s="9">
        <f>COUNTIF(W1:W11,V18)</f>
        <v>0</v>
      </c>
      <c r="X18" s="12" t="s">
        <v>10</v>
      </c>
      <c r="Y18" s="9">
        <f>COUNTIF(Y1:Y11,X18)</f>
        <v>0</v>
      </c>
      <c r="Z18" s="12" t="s">
        <v>10</v>
      </c>
      <c r="AA18" s="9">
        <f>COUNTIF(AA1:AA11,Z18)</f>
        <v>0</v>
      </c>
      <c r="AB18" s="12" t="s">
        <v>10</v>
      </c>
      <c r="AC18" s="9">
        <f>COUNTIF(AC1:AC11,AB18)</f>
        <v>0</v>
      </c>
      <c r="AD18" s="12" t="s">
        <v>10</v>
      </c>
      <c r="AE18" s="9">
        <f>COUNTIF(AE1:AE11,AD18)</f>
        <v>0</v>
      </c>
      <c r="AF18" s="12" t="s">
        <v>10</v>
      </c>
      <c r="AG18" s="9">
        <f>COUNTIF(AG1:AG11,AF18)</f>
        <v>1</v>
      </c>
      <c r="AH18" s="12" t="s">
        <v>10</v>
      </c>
      <c r="AI18" s="9">
        <f>COUNTIF(AI1:AI11,AH18)</f>
        <v>0</v>
      </c>
      <c r="AJ18" s="12" t="s">
        <v>10</v>
      </c>
      <c r="AK18" s="9">
        <f>COUNTIF(AK1:AK11,AJ18)</f>
        <v>0</v>
      </c>
      <c r="AL18" s="12" t="s">
        <v>10</v>
      </c>
      <c r="AM18" s="9">
        <f>COUNTIF(AM1:AM11,AL18)</f>
        <v>0</v>
      </c>
      <c r="AN18" s="12" t="s">
        <v>10</v>
      </c>
      <c r="AO18" s="9">
        <f>COUNTIF(AO1:AO11,AN18)</f>
        <v>0</v>
      </c>
      <c r="AP18" s="12" t="s">
        <v>10</v>
      </c>
      <c r="AQ18" s="9">
        <f>COUNTIF(AQ1:AQ11,AP18)</f>
        <v>0</v>
      </c>
      <c r="AR18" s="12" t="s">
        <v>10</v>
      </c>
      <c r="AS18" s="9">
        <f>COUNTIF(AS1:AS11,AR18)</f>
        <v>0</v>
      </c>
      <c r="AT18" s="12" t="s">
        <v>10</v>
      </c>
      <c r="AU18" s="9">
        <f>COUNTIF(AU1:AU11,AT18)</f>
        <v>0</v>
      </c>
      <c r="AV18" s="12" t="s">
        <v>10</v>
      </c>
      <c r="AW18" s="9">
        <f>COUNTIF(AW1:AW11,AV18)</f>
        <v>0</v>
      </c>
      <c r="AX18" s="12" t="s">
        <v>10</v>
      </c>
      <c r="AY18" s="9">
        <f>COUNTIF(AY1:AY11,AX18)</f>
        <v>1</v>
      </c>
      <c r="AZ18" s="12" t="s">
        <v>10</v>
      </c>
      <c r="BA18" s="9">
        <f>COUNTIF(BA1:BA11,AZ18)</f>
        <v>0</v>
      </c>
      <c r="BB18" s="12" t="s">
        <v>10</v>
      </c>
      <c r="BC18" s="9">
        <f>COUNTIF(BC1:BC11,BB18)</f>
        <v>1</v>
      </c>
      <c r="BD18" s="12" t="s">
        <v>10</v>
      </c>
      <c r="BE18" s="9">
        <f>COUNTIF(BE1:BE11,BD18)</f>
        <v>0</v>
      </c>
      <c r="BF18" s="12" t="s">
        <v>10</v>
      </c>
      <c r="BG18" s="9">
        <f>COUNTIF(BG1:BG11,BF18)</f>
        <v>0</v>
      </c>
      <c r="BH18" s="12" t="s">
        <v>10</v>
      </c>
      <c r="BI18" s="9">
        <f>COUNTIF(BI1:BI11,BH18)</f>
        <v>0</v>
      </c>
      <c r="BJ18" s="12" t="s">
        <v>10</v>
      </c>
      <c r="BK18" s="9">
        <f>COUNTIF(BK1:BK11,BJ18)</f>
        <v>0</v>
      </c>
      <c r="BL18" s="12" t="s">
        <v>10</v>
      </c>
      <c r="BM18" s="9">
        <f>COUNTIF(BM1:BM11,BL18)</f>
        <v>0</v>
      </c>
      <c r="BN18" s="8">
        <v>1</v>
      </c>
      <c r="BO18" s="8">
        <f>COUNTIF(BO2:BO11,BN18)</f>
        <v>2</v>
      </c>
      <c r="BP18" s="8">
        <v>1</v>
      </c>
      <c r="BQ18" s="8">
        <f>COUNTIF(BQ2:BQ11,BP18)</f>
        <v>4</v>
      </c>
      <c r="BR18" s="8">
        <v>1</v>
      </c>
      <c r="BS18" s="8">
        <f>COUNTIF(BS2:BS11,BR18)</f>
        <v>3</v>
      </c>
      <c r="BT18" s="8">
        <v>1</v>
      </c>
      <c r="BU18" s="8">
        <f>COUNTIF(BU2:BU11,BT18)</f>
        <v>1</v>
      </c>
      <c r="BV18" s="8">
        <v>1</v>
      </c>
      <c r="BW18" s="8">
        <f>COUNTIF(BW2:BW11,BV18)</f>
        <v>3</v>
      </c>
      <c r="BX18" s="8">
        <v>1</v>
      </c>
      <c r="BY18" s="8">
        <f>COUNTIF(BY2:BY11,BX18)</f>
        <v>1</v>
      </c>
      <c r="BZ18" s="8">
        <v>1</v>
      </c>
      <c r="CA18" s="8">
        <f>COUNTIF(CA2:CA11,BZ18)</f>
        <v>5</v>
      </c>
      <c r="CB18" s="8">
        <v>1</v>
      </c>
      <c r="CC18" s="8">
        <f>COUNTIF(CC2:CC11,CB18)</f>
        <v>3</v>
      </c>
      <c r="CD18" s="8">
        <v>1</v>
      </c>
      <c r="CE18" s="8">
        <f>COUNTIF(CE2:CE11,CD18)</f>
        <v>5</v>
      </c>
      <c r="CF18" s="8">
        <v>1</v>
      </c>
      <c r="CG18" s="8">
        <f>COUNTIF(CG2:CG11,CF18)</f>
        <v>5</v>
      </c>
    </row>
    <row r="19" spans="1:85" s="8" customFormat="1" x14ac:dyDescent="0.25">
      <c r="A19" s="14"/>
      <c r="B19" s="6" t="s">
        <v>41</v>
      </c>
      <c r="C19" s="20">
        <f t="shared" si="0"/>
        <v>0</v>
      </c>
      <c r="D19" s="12" t="s">
        <v>5</v>
      </c>
      <c r="E19" s="13">
        <f>COUNTIF($E$1:$E$11,D19)</f>
        <v>1</v>
      </c>
      <c r="F19" s="12" t="s">
        <v>5</v>
      </c>
      <c r="G19" s="9">
        <f>COUNTIF(G1:G11,F19)</f>
        <v>0</v>
      </c>
      <c r="H19" s="12" t="s">
        <v>5</v>
      </c>
      <c r="I19" s="9">
        <f>COUNTIF(I1:I11,H19)</f>
        <v>1</v>
      </c>
      <c r="J19" s="12" t="s">
        <v>5</v>
      </c>
      <c r="K19" s="9">
        <f>COUNTIF(K1:K11,J19)</f>
        <v>1</v>
      </c>
      <c r="L19" s="12" t="s">
        <v>5</v>
      </c>
      <c r="M19" s="9">
        <f>COUNTIF(M1:M11,L19)</f>
        <v>0</v>
      </c>
      <c r="N19" s="12" t="s">
        <v>5</v>
      </c>
      <c r="O19" s="9">
        <f>COUNTIF(O1:O11,N19)</f>
        <v>0</v>
      </c>
      <c r="P19" s="12" t="s">
        <v>5</v>
      </c>
      <c r="Q19" s="9">
        <f>COUNTIF(Q1:Q11,P19)</f>
        <v>1</v>
      </c>
      <c r="R19" s="12" t="s">
        <v>5</v>
      </c>
      <c r="S19" s="9">
        <f>COUNTIF(S1:S11,R19)</f>
        <v>2</v>
      </c>
      <c r="T19" s="12" t="s">
        <v>5</v>
      </c>
      <c r="U19" s="9">
        <f>COUNTIF(U1:U11,T19)</f>
        <v>1</v>
      </c>
      <c r="V19" s="12" t="s">
        <v>5</v>
      </c>
      <c r="W19" s="9">
        <f>COUNTIF(W1:W11,V19)</f>
        <v>1</v>
      </c>
      <c r="X19" s="12" t="s">
        <v>5</v>
      </c>
      <c r="Y19" s="9">
        <f>COUNTIF(Y1:Y11,X19)</f>
        <v>2</v>
      </c>
      <c r="Z19" s="12" t="s">
        <v>5</v>
      </c>
      <c r="AA19" s="9">
        <f>COUNTIF(AA1:AA11,Z19)</f>
        <v>1</v>
      </c>
      <c r="AB19" s="12" t="s">
        <v>5</v>
      </c>
      <c r="AC19" s="9">
        <f>COUNTIF(AC1:AC11,AB19)</f>
        <v>1</v>
      </c>
      <c r="AD19" s="12" t="s">
        <v>5</v>
      </c>
      <c r="AE19" s="9">
        <f>COUNTIF(AE1:AE11,AD19)</f>
        <v>1</v>
      </c>
      <c r="AF19" s="12" t="s">
        <v>5</v>
      </c>
      <c r="AG19" s="9">
        <f>COUNTIF(AG1:AG11,AF19)</f>
        <v>2</v>
      </c>
      <c r="AH19" s="12" t="s">
        <v>5</v>
      </c>
      <c r="AI19" s="9">
        <f>COUNTIF(AI1:AI11,AH19)</f>
        <v>3</v>
      </c>
      <c r="AJ19" s="12" t="s">
        <v>5</v>
      </c>
      <c r="AK19" s="9">
        <f>COUNTIF(AK1:AK11,AJ19)</f>
        <v>1</v>
      </c>
      <c r="AL19" s="12" t="s">
        <v>5</v>
      </c>
      <c r="AM19" s="9">
        <f>COUNTIF(AM1:AM11,AL19)</f>
        <v>1</v>
      </c>
      <c r="AN19" s="12" t="s">
        <v>5</v>
      </c>
      <c r="AO19" s="9">
        <f>COUNTIF(AO1:AO11,AN19)</f>
        <v>1</v>
      </c>
      <c r="AP19" s="12" t="s">
        <v>5</v>
      </c>
      <c r="AQ19" s="9">
        <f>COUNTIF(AQ1:AQ11,AP19)</f>
        <v>1</v>
      </c>
      <c r="AR19" s="12" t="s">
        <v>5</v>
      </c>
      <c r="AS19" s="9">
        <f>COUNTIF(AS1:AS11,AR19)</f>
        <v>1</v>
      </c>
      <c r="AT19" s="12" t="s">
        <v>5</v>
      </c>
      <c r="AU19" s="9">
        <f>COUNTIF(AU1:AU11,AT19)</f>
        <v>1</v>
      </c>
      <c r="AV19" s="12" t="s">
        <v>5</v>
      </c>
      <c r="AW19" s="9">
        <f>COUNTIF(AW1:AW11,AV19)</f>
        <v>0</v>
      </c>
      <c r="AX19" s="12" t="s">
        <v>5</v>
      </c>
      <c r="AY19" s="9">
        <f>COUNTIF(AY1:AY11,AX19)</f>
        <v>3</v>
      </c>
      <c r="AZ19" s="12" t="s">
        <v>5</v>
      </c>
      <c r="BA19" s="9">
        <f>COUNTIF(BA1:BA11,AZ19)</f>
        <v>3</v>
      </c>
      <c r="BB19" s="12" t="s">
        <v>5</v>
      </c>
      <c r="BC19" s="9">
        <f>COUNTIF(BC1:BC11,BB19)</f>
        <v>0</v>
      </c>
      <c r="BD19" s="12" t="s">
        <v>5</v>
      </c>
      <c r="BE19" s="9">
        <f>COUNTIF(BE1:BE11,BD19)</f>
        <v>2</v>
      </c>
      <c r="BF19" s="12" t="s">
        <v>5</v>
      </c>
      <c r="BG19" s="9">
        <f>COUNTIF(BG1:BG11,BF19)</f>
        <v>2</v>
      </c>
      <c r="BH19" s="12" t="s">
        <v>5</v>
      </c>
      <c r="BI19" s="9">
        <f>COUNTIF(BI1:BI11,BH19)</f>
        <v>2</v>
      </c>
      <c r="BJ19" s="12" t="s">
        <v>5</v>
      </c>
      <c r="BK19" s="9">
        <f>COUNTIF(BK1:BK11,BJ19)</f>
        <v>3</v>
      </c>
      <c r="BL19" s="12" t="s">
        <v>5</v>
      </c>
      <c r="BM19" s="9">
        <f>COUNTIF(BM1:BM11,BL19)</f>
        <v>3</v>
      </c>
      <c r="BN19" s="8">
        <v>2</v>
      </c>
      <c r="BO19" s="8">
        <f>COUNTIF(BO2:BO11,BN19)</f>
        <v>1</v>
      </c>
      <c r="BP19" s="8">
        <v>2</v>
      </c>
      <c r="BQ19" s="8">
        <f>COUNTIF(BQ2:BQ11,BP19)</f>
        <v>1</v>
      </c>
      <c r="BR19" s="8">
        <v>2</v>
      </c>
      <c r="BS19" s="8">
        <f>COUNTIF(BS2:BS11,BR19)</f>
        <v>2</v>
      </c>
      <c r="BT19" s="8">
        <v>2</v>
      </c>
      <c r="BU19" s="8">
        <f>COUNTIF(BU2:BU11,BT19)</f>
        <v>0</v>
      </c>
      <c r="BV19" s="8">
        <v>2</v>
      </c>
      <c r="BW19" s="8">
        <f>COUNTIF(BW2:BW11,BV19)</f>
        <v>1</v>
      </c>
      <c r="BX19" s="8">
        <v>2</v>
      </c>
      <c r="BY19" s="8">
        <f>COUNTIF(BY2:BY11,BX19)</f>
        <v>0</v>
      </c>
      <c r="BZ19" s="8">
        <v>2</v>
      </c>
      <c r="CA19" s="8">
        <f>COUNTIF(CA2:CA11,BZ19)</f>
        <v>2</v>
      </c>
      <c r="CB19" s="8">
        <v>2</v>
      </c>
      <c r="CC19" s="8">
        <f>COUNTIF(CC2:CC11,CB19)</f>
        <v>2</v>
      </c>
      <c r="CD19" s="8">
        <v>2</v>
      </c>
      <c r="CE19" s="8">
        <f>COUNTIF(CE2:CE11,CD19)</f>
        <v>1</v>
      </c>
      <c r="CF19" s="8">
        <v>2</v>
      </c>
      <c r="CG19" s="8">
        <f>COUNTIF(CG2:CG11,CF19)</f>
        <v>1</v>
      </c>
    </row>
    <row r="20" spans="1:85" s="8" customFormat="1" x14ac:dyDescent="0.25">
      <c r="A20" s="14"/>
      <c r="B20" s="6" t="s">
        <v>9</v>
      </c>
      <c r="C20" s="20">
        <f t="shared" si="0"/>
        <v>0</v>
      </c>
      <c r="D20" s="12" t="s">
        <v>6</v>
      </c>
      <c r="E20" s="13">
        <f>COUNTIF($E$1:$E$11,D20)</f>
        <v>1</v>
      </c>
      <c r="F20" s="12" t="s">
        <v>6</v>
      </c>
      <c r="G20" s="9">
        <f>COUNTIF(G1:G11,F20)</f>
        <v>1</v>
      </c>
      <c r="H20" s="12" t="s">
        <v>6</v>
      </c>
      <c r="I20" s="9">
        <f>COUNTIF(I1:I11,H20)</f>
        <v>2</v>
      </c>
      <c r="J20" s="12" t="s">
        <v>6</v>
      </c>
      <c r="K20" s="9">
        <f>COUNTIF(K1:K11,J20)</f>
        <v>1</v>
      </c>
      <c r="L20" s="12" t="s">
        <v>6</v>
      </c>
      <c r="M20" s="9">
        <f>COUNTIF(M1:M11,L20)</f>
        <v>2</v>
      </c>
      <c r="N20" s="12" t="s">
        <v>6</v>
      </c>
      <c r="O20" s="9">
        <f>COUNTIF(O1:O11,N20)</f>
        <v>3</v>
      </c>
      <c r="P20" s="12" t="s">
        <v>6</v>
      </c>
      <c r="Q20" s="9">
        <f>COUNTIF(Q1:Q11,P20)</f>
        <v>2</v>
      </c>
      <c r="R20" s="12" t="s">
        <v>6</v>
      </c>
      <c r="S20" s="9">
        <f>COUNTIF(S1:S11,R20)</f>
        <v>1</v>
      </c>
      <c r="T20" s="12" t="s">
        <v>6</v>
      </c>
      <c r="U20" s="9">
        <f>COUNTIF(U1:U11,T20)</f>
        <v>2</v>
      </c>
      <c r="V20" s="12" t="s">
        <v>6</v>
      </c>
      <c r="W20" s="9">
        <f>COUNTIF(W1:W11,V20)</f>
        <v>2</v>
      </c>
      <c r="X20" s="12" t="s">
        <v>6</v>
      </c>
      <c r="Y20" s="9">
        <f>COUNTIF(Y1:Y11,X20)</f>
        <v>0</v>
      </c>
      <c r="Z20" s="12" t="s">
        <v>6</v>
      </c>
      <c r="AA20" s="9">
        <f>COUNTIF(AA1:AA11,Z20)</f>
        <v>3</v>
      </c>
      <c r="AB20" s="12" t="s">
        <v>6</v>
      </c>
      <c r="AC20" s="9">
        <f>COUNTIF(AC1:AC11,AB20)</f>
        <v>2</v>
      </c>
      <c r="AD20" s="12" t="s">
        <v>6</v>
      </c>
      <c r="AE20" s="9">
        <f>COUNTIF(AE1:AE11,AD20)</f>
        <v>4</v>
      </c>
      <c r="AF20" s="12" t="s">
        <v>6</v>
      </c>
      <c r="AG20" s="9">
        <f>COUNTIF(AG1:AG11,AF20)</f>
        <v>2</v>
      </c>
      <c r="AH20" s="12" t="s">
        <v>6</v>
      </c>
      <c r="AI20" s="9">
        <f>COUNTIF(AI1:AI11,AH20)</f>
        <v>0</v>
      </c>
      <c r="AJ20" s="12" t="s">
        <v>6</v>
      </c>
      <c r="AK20" s="9">
        <f>COUNTIF(AK1:AK11,AJ20)</f>
        <v>2</v>
      </c>
      <c r="AL20" s="12" t="s">
        <v>6</v>
      </c>
      <c r="AM20" s="9">
        <f>COUNTIF(AM1:AM11,AL20)</f>
        <v>2</v>
      </c>
      <c r="AN20" s="12" t="s">
        <v>6</v>
      </c>
      <c r="AO20" s="9">
        <f>COUNTIF(AO1:AO11,AN20)</f>
        <v>2</v>
      </c>
      <c r="AP20" s="12" t="s">
        <v>6</v>
      </c>
      <c r="AQ20" s="9">
        <f>COUNTIF(AQ1:AQ11,AP20)</f>
        <v>2</v>
      </c>
      <c r="AR20" s="12" t="s">
        <v>6</v>
      </c>
      <c r="AS20" s="9">
        <f>COUNTIF(AS1:AS11,AR20)</f>
        <v>2</v>
      </c>
      <c r="AT20" s="12" t="s">
        <v>6</v>
      </c>
      <c r="AU20" s="9">
        <f>COUNTIF(AU1:AU11,AT20)</f>
        <v>2</v>
      </c>
      <c r="AV20" s="12" t="s">
        <v>6</v>
      </c>
      <c r="AW20" s="9">
        <f>COUNTIF(AW1:AW11,AV20)</f>
        <v>3</v>
      </c>
      <c r="AX20" s="12" t="s">
        <v>6</v>
      </c>
      <c r="AY20" s="9">
        <f>COUNTIF(AY1:AY11,AX20)</f>
        <v>0</v>
      </c>
      <c r="AZ20" s="12" t="s">
        <v>6</v>
      </c>
      <c r="BA20" s="9">
        <f>COUNTIF(BA1:BA11,AZ20)</f>
        <v>0</v>
      </c>
      <c r="BB20" s="12" t="s">
        <v>6</v>
      </c>
      <c r="BC20" s="9">
        <f>COUNTIF(BC1:BC11,BB20)</f>
        <v>3</v>
      </c>
      <c r="BD20" s="12" t="s">
        <v>6</v>
      </c>
      <c r="BE20" s="9">
        <f>COUNTIF(BE1:BE11,BD20)</f>
        <v>3</v>
      </c>
      <c r="BF20" s="12" t="s">
        <v>6</v>
      </c>
      <c r="BG20" s="9">
        <f>COUNTIF(BG1:BG11,BF20)</f>
        <v>0</v>
      </c>
      <c r="BH20" s="12" t="s">
        <v>6</v>
      </c>
      <c r="BI20" s="9">
        <f>COUNTIF(BI1:BI11,BH20)</f>
        <v>1</v>
      </c>
      <c r="BJ20" s="12" t="s">
        <v>6</v>
      </c>
      <c r="BK20" s="9">
        <f>COUNTIF(BK1:BK11,BJ20)</f>
        <v>1</v>
      </c>
      <c r="BL20" s="12" t="s">
        <v>6</v>
      </c>
      <c r="BM20" s="9">
        <f>COUNTIF(BM1:BM11,BL20)</f>
        <v>0</v>
      </c>
      <c r="BN20" s="8">
        <v>3</v>
      </c>
      <c r="BO20" s="8">
        <f>COUNTIF(BO2:BO11,BN20)</f>
        <v>4</v>
      </c>
      <c r="BP20" s="8">
        <v>3</v>
      </c>
      <c r="BQ20" s="8">
        <f>COUNTIF(BQ2:BQ11,BP20)</f>
        <v>3</v>
      </c>
      <c r="BR20" s="8">
        <v>3</v>
      </c>
      <c r="BS20" s="8">
        <f>COUNTIF(BS2:BS11,BR20)</f>
        <v>3</v>
      </c>
      <c r="BT20" s="8">
        <v>3</v>
      </c>
      <c r="BU20" s="8">
        <f>COUNTIF(BU2:BU11,BT20)</f>
        <v>6</v>
      </c>
      <c r="BV20" s="8">
        <v>3</v>
      </c>
      <c r="BW20" s="8">
        <f>COUNTIF(BW2:BW11,BV20)</f>
        <v>3</v>
      </c>
      <c r="BX20" s="8">
        <v>3</v>
      </c>
      <c r="BY20" s="8">
        <f>COUNTIF(BY2:BY11,BX20)</f>
        <v>4</v>
      </c>
      <c r="BZ20" s="8">
        <v>3</v>
      </c>
      <c r="CA20" s="8">
        <f>COUNTIF(CA2:CA11,BZ20)</f>
        <v>1</v>
      </c>
      <c r="CB20" s="8">
        <v>3</v>
      </c>
      <c r="CC20" s="8">
        <f>COUNTIF(CC2:CC11,CB20)</f>
        <v>3</v>
      </c>
      <c r="CD20" s="8">
        <v>3</v>
      </c>
      <c r="CE20" s="8">
        <f>COUNTIF(CE2:CE11,CD20)</f>
        <v>2</v>
      </c>
      <c r="CF20" s="8">
        <v>3</v>
      </c>
      <c r="CG20" s="8">
        <f>COUNTIF(CG2:CG11,CF20)</f>
        <v>2</v>
      </c>
    </row>
    <row r="21" spans="1:85" s="8" customFormat="1" ht="17.25" thickBot="1" x14ac:dyDescent="0.3">
      <c r="A21" s="14"/>
      <c r="B21" s="6" t="s">
        <v>89</v>
      </c>
      <c r="C21" s="20">
        <f t="shared" si="0"/>
        <v>0</v>
      </c>
      <c r="D21" s="25" t="s">
        <v>361</v>
      </c>
      <c r="E21" s="16">
        <f>COUNTIF($E$1:$E$11,D21)</f>
        <v>4</v>
      </c>
      <c r="F21" s="25" t="s">
        <v>361</v>
      </c>
      <c r="G21" s="24">
        <f>COUNTIF(G1:G11,F21)</f>
        <v>4</v>
      </c>
      <c r="H21" s="25" t="s">
        <v>361</v>
      </c>
      <c r="I21" s="24">
        <f>COUNTIF(I1:I11,H21)</f>
        <v>2</v>
      </c>
      <c r="J21" s="25" t="s">
        <v>361</v>
      </c>
      <c r="K21" s="24">
        <f>COUNTIF(K1:K11,J21)</f>
        <v>2</v>
      </c>
      <c r="L21" s="25" t="s">
        <v>361</v>
      </c>
      <c r="M21" s="24">
        <f>COUNTIF(M1:M11,L21)</f>
        <v>4</v>
      </c>
      <c r="N21" s="25" t="s">
        <v>361</v>
      </c>
      <c r="O21" s="24">
        <f>COUNTIF(O1:O11,N21)</f>
        <v>5</v>
      </c>
      <c r="P21" s="25" t="s">
        <v>361</v>
      </c>
      <c r="Q21" s="24">
        <f>COUNTIF(Q1:Q11,P21)</f>
        <v>5</v>
      </c>
      <c r="R21" s="25" t="s">
        <v>361</v>
      </c>
      <c r="S21" s="24">
        <f>COUNTIF(S1:S11,R21)</f>
        <v>5</v>
      </c>
      <c r="T21" s="25" t="s">
        <v>361</v>
      </c>
      <c r="U21" s="24">
        <f>COUNTIF(U1:U11,T21)</f>
        <v>4</v>
      </c>
      <c r="V21" s="25" t="s">
        <v>361</v>
      </c>
      <c r="W21" s="24">
        <f>COUNTIF(W1:W11,V21)</f>
        <v>5</v>
      </c>
      <c r="X21" s="25" t="s">
        <v>361</v>
      </c>
      <c r="Y21" s="24">
        <f>COUNTIF(Y1:Y11,X21)</f>
        <v>3</v>
      </c>
      <c r="Z21" s="25" t="s">
        <v>361</v>
      </c>
      <c r="AA21" s="24">
        <f>COUNTIF(AA1:AA11,Z21)</f>
        <v>5</v>
      </c>
      <c r="AB21" s="25" t="s">
        <v>361</v>
      </c>
      <c r="AC21" s="24">
        <f>COUNTIF(AC1:AC11,AB21)</f>
        <v>6</v>
      </c>
      <c r="AD21" s="25" t="s">
        <v>361</v>
      </c>
      <c r="AE21" s="24">
        <f>COUNTIF(AE1:AE11,AD21)</f>
        <v>5</v>
      </c>
      <c r="AF21" s="25" t="s">
        <v>361</v>
      </c>
      <c r="AG21" s="24">
        <f>COUNTIF(AG1:AG11,AF21)</f>
        <v>5</v>
      </c>
      <c r="AH21" s="25" t="s">
        <v>361</v>
      </c>
      <c r="AI21" s="24">
        <f>COUNTIF(AI1:AI11,AH21)</f>
        <v>4</v>
      </c>
      <c r="AJ21" s="25" t="s">
        <v>361</v>
      </c>
      <c r="AK21" s="24">
        <f>COUNTIF(AK1:AK11,AJ21)</f>
        <v>7</v>
      </c>
      <c r="AL21" s="25" t="s">
        <v>361</v>
      </c>
      <c r="AM21" s="24">
        <f>COUNTIF(AM1:AM11,AL21)</f>
        <v>6</v>
      </c>
      <c r="AN21" s="25" t="s">
        <v>361</v>
      </c>
      <c r="AO21" s="24">
        <f>COUNTIF(AO1:AO11,AN21)</f>
        <v>7</v>
      </c>
      <c r="AP21" s="25" t="s">
        <v>361</v>
      </c>
      <c r="AQ21" s="24">
        <f>COUNTIF(AQ1:AQ11,AP21)</f>
        <v>6</v>
      </c>
      <c r="AR21" s="25" t="s">
        <v>361</v>
      </c>
      <c r="AS21" s="24">
        <f>COUNTIF(AS1:AS11,AR21)</f>
        <v>7</v>
      </c>
      <c r="AT21" s="25" t="s">
        <v>361</v>
      </c>
      <c r="AU21" s="24">
        <f>COUNTIF(AU1:AU11,AT21)</f>
        <v>7</v>
      </c>
      <c r="AV21" s="25" t="s">
        <v>361</v>
      </c>
      <c r="AW21" s="24">
        <f>COUNTIF(AW1:AW11,AV21)</f>
        <v>4</v>
      </c>
      <c r="AX21" s="25" t="s">
        <v>361</v>
      </c>
      <c r="AY21" s="24">
        <f>COUNTIF(AY1:AY11,AX21)</f>
        <v>3</v>
      </c>
      <c r="AZ21" s="25" t="s">
        <v>361</v>
      </c>
      <c r="BA21" s="24">
        <f>COUNTIF(BA1:BA11,AZ21)</f>
        <v>7</v>
      </c>
      <c r="BB21" s="25" t="s">
        <v>361</v>
      </c>
      <c r="BC21" s="24">
        <f>COUNTIF(BC1:BC11,BB21)</f>
        <v>6</v>
      </c>
      <c r="BD21" s="25" t="s">
        <v>361</v>
      </c>
      <c r="BE21" s="24">
        <f>COUNTIF(BE1:BE11,BD21)</f>
        <v>4</v>
      </c>
      <c r="BF21" s="25" t="s">
        <v>361</v>
      </c>
      <c r="BG21" s="24">
        <f>COUNTIF(BG1:BG11,BF21)</f>
        <v>7</v>
      </c>
      <c r="BH21" s="25" t="s">
        <v>361</v>
      </c>
      <c r="BI21" s="24">
        <f>COUNTIF(BI1:BI11,BH21)</f>
        <v>7</v>
      </c>
      <c r="BJ21" s="25" t="s">
        <v>361</v>
      </c>
      <c r="BK21" s="24">
        <f>COUNTIF(BK1:BK11,BJ21)</f>
        <v>6</v>
      </c>
      <c r="BL21" s="25" t="s">
        <v>361</v>
      </c>
      <c r="BM21" s="24">
        <f>COUNTIF(BM1:BM11,BL21)</f>
        <v>7</v>
      </c>
      <c r="BN21" s="8">
        <v>4</v>
      </c>
      <c r="BO21" s="8">
        <f>COUNTIF(BO2:BO11,BN21)</f>
        <v>0</v>
      </c>
      <c r="BP21" s="8">
        <v>4</v>
      </c>
      <c r="BQ21" s="8">
        <f>COUNTIF(BQ2:BQ11,BP21)</f>
        <v>1</v>
      </c>
      <c r="BR21" s="8">
        <v>4</v>
      </c>
      <c r="BS21" s="8">
        <f>COUNTIF(BS2:BS11,BR21)</f>
        <v>0</v>
      </c>
      <c r="BT21" s="8">
        <v>4</v>
      </c>
      <c r="BU21" s="8">
        <f>COUNTIF(BU2:BU11,BT21)</f>
        <v>1</v>
      </c>
      <c r="BV21" s="8">
        <v>4</v>
      </c>
      <c r="BW21" s="8">
        <f>COUNTIF(BW2:BW11,BV21)</f>
        <v>1</v>
      </c>
      <c r="BX21" s="8">
        <v>4</v>
      </c>
      <c r="BY21" s="8">
        <f>COUNTIF(BY2:BY11,BX21)</f>
        <v>0</v>
      </c>
      <c r="BZ21" s="8">
        <v>4</v>
      </c>
      <c r="CA21" s="8">
        <f>COUNTIF(CA2:CA11,BZ21)</f>
        <v>1</v>
      </c>
      <c r="CB21" s="8">
        <v>4</v>
      </c>
      <c r="CC21" s="8">
        <f>COUNTIF(CC2:CC11,CB21)</f>
        <v>1</v>
      </c>
      <c r="CD21" s="8">
        <v>4</v>
      </c>
      <c r="CE21" s="8">
        <f>COUNTIF(CE2:CE11,CD21)</f>
        <v>0</v>
      </c>
      <c r="CF21" s="8">
        <v>4</v>
      </c>
      <c r="CG21" s="8">
        <f>COUNTIF(CG2:CG11,CF21)</f>
        <v>1</v>
      </c>
    </row>
    <row r="22" spans="1:85" s="8" customFormat="1" x14ac:dyDescent="0.25">
      <c r="A22" s="14"/>
      <c r="B22" s="6" t="s">
        <v>44</v>
      </c>
      <c r="C22" s="20">
        <f t="shared" si="0"/>
        <v>10</v>
      </c>
      <c r="D22" s="10" t="s">
        <v>4</v>
      </c>
      <c r="E22" s="31">
        <f>E17/$C$16</f>
        <v>0.4</v>
      </c>
      <c r="F22" s="10" t="s">
        <v>4</v>
      </c>
      <c r="G22" s="31">
        <f>G17/$C$16</f>
        <v>0.5</v>
      </c>
      <c r="H22" s="10" t="s">
        <v>4</v>
      </c>
      <c r="I22" s="31">
        <f>I17/$C$16</f>
        <v>0.5</v>
      </c>
      <c r="J22" s="10" t="s">
        <v>4</v>
      </c>
      <c r="K22" s="31">
        <f>K17/$C$16</f>
        <v>0.6</v>
      </c>
      <c r="L22" s="10" t="s">
        <v>4</v>
      </c>
      <c r="M22" s="31">
        <f>M17/$C$16</f>
        <v>0.4</v>
      </c>
      <c r="N22" s="10" t="s">
        <v>4</v>
      </c>
      <c r="O22" s="31">
        <f>O17/$C$16</f>
        <v>0.2</v>
      </c>
      <c r="P22" s="10" t="s">
        <v>4</v>
      </c>
      <c r="Q22" s="31">
        <f>Q17/$C$16</f>
        <v>0.2</v>
      </c>
      <c r="R22" s="10" t="s">
        <v>4</v>
      </c>
      <c r="S22" s="31">
        <f>S17/$C$16</f>
        <v>0.2</v>
      </c>
      <c r="T22" s="10" t="s">
        <v>4</v>
      </c>
      <c r="U22" s="31">
        <f>U17/$C$16</f>
        <v>0.3</v>
      </c>
      <c r="V22" s="10" t="s">
        <v>4</v>
      </c>
      <c r="W22" s="31">
        <f>W17/$C$16</f>
        <v>0.2</v>
      </c>
      <c r="X22" s="10" t="s">
        <v>4</v>
      </c>
      <c r="Y22" s="31">
        <f>Y17/$C$16</f>
        <v>0.5</v>
      </c>
      <c r="Z22" s="10" t="s">
        <v>4</v>
      </c>
      <c r="AA22" s="31">
        <f>AA17/$C$16</f>
        <v>0.1</v>
      </c>
      <c r="AB22" s="10" t="s">
        <v>4</v>
      </c>
      <c r="AC22" s="31">
        <f>AC17/$C$16</f>
        <v>0.1</v>
      </c>
      <c r="AD22" s="10" t="s">
        <v>4</v>
      </c>
      <c r="AE22" s="31">
        <f>AE17/$C$16</f>
        <v>0</v>
      </c>
      <c r="AF22" s="10" t="s">
        <v>4</v>
      </c>
      <c r="AG22" s="31">
        <f>AG17/$C$16</f>
        <v>0</v>
      </c>
      <c r="AH22" s="10" t="s">
        <v>4</v>
      </c>
      <c r="AI22" s="31">
        <f>AI17/$C$16</f>
        <v>0.3</v>
      </c>
      <c r="AJ22" s="10" t="s">
        <v>4</v>
      </c>
      <c r="AK22" s="31">
        <f>AK17/$C$16</f>
        <v>0</v>
      </c>
      <c r="AL22" s="10" t="s">
        <v>4</v>
      </c>
      <c r="AM22" s="31">
        <f>AM17/$C$16</f>
        <v>0.1</v>
      </c>
      <c r="AN22" s="10" t="s">
        <v>4</v>
      </c>
      <c r="AO22" s="31">
        <f>AO17/$C$16</f>
        <v>0</v>
      </c>
      <c r="AP22" s="10" t="s">
        <v>4</v>
      </c>
      <c r="AQ22" s="31">
        <f>AQ17/$C$16</f>
        <v>0.1</v>
      </c>
      <c r="AR22" s="10" t="s">
        <v>4</v>
      </c>
      <c r="AS22" s="31">
        <f>AS17/$C$16</f>
        <v>0</v>
      </c>
      <c r="AT22" s="10" t="s">
        <v>4</v>
      </c>
      <c r="AU22" s="31">
        <f>AU17/$C$16</f>
        <v>0</v>
      </c>
      <c r="AV22" s="10" t="s">
        <v>4</v>
      </c>
      <c r="AW22" s="31">
        <f>AW17/$C$16</f>
        <v>0.3</v>
      </c>
      <c r="AX22" s="10" t="s">
        <v>4</v>
      </c>
      <c r="AY22" s="31">
        <f>AY17/$C$16</f>
        <v>0.3</v>
      </c>
      <c r="AZ22" s="10" t="s">
        <v>4</v>
      </c>
      <c r="BA22" s="31">
        <f>BA17/$C$16</f>
        <v>0</v>
      </c>
      <c r="BB22" s="10" t="s">
        <v>4</v>
      </c>
      <c r="BC22" s="31">
        <f>BC17/$C$16</f>
        <v>0</v>
      </c>
      <c r="BD22" s="10" t="s">
        <v>4</v>
      </c>
      <c r="BE22" s="31">
        <f>BE17/$C$16</f>
        <v>0.1</v>
      </c>
      <c r="BF22" s="10" t="s">
        <v>4</v>
      </c>
      <c r="BG22" s="31">
        <f>BG17/$C$16</f>
        <v>0.1</v>
      </c>
      <c r="BH22" s="10" t="s">
        <v>4</v>
      </c>
      <c r="BI22" s="31">
        <f>BI17/$C$16</f>
        <v>0</v>
      </c>
      <c r="BJ22" s="10" t="s">
        <v>4</v>
      </c>
      <c r="BK22" s="31">
        <f>BK17/$C$16</f>
        <v>0</v>
      </c>
      <c r="BL22" s="10" t="s">
        <v>4</v>
      </c>
      <c r="BM22" s="31">
        <f>BM17/$C$16</f>
        <v>0</v>
      </c>
      <c r="BN22" s="8">
        <v>5</v>
      </c>
      <c r="BO22" s="8">
        <f>COUNTIF(BO2:BO11,BN22)</f>
        <v>3</v>
      </c>
      <c r="BP22" s="8">
        <v>5</v>
      </c>
      <c r="BQ22" s="8">
        <f>COUNTIF(BQ2:BQ11,BP22)</f>
        <v>1</v>
      </c>
      <c r="BR22" s="8">
        <v>5</v>
      </c>
      <c r="BS22" s="8">
        <f>COUNTIF(BS2:BS11,BR22)</f>
        <v>2</v>
      </c>
      <c r="BT22" s="8">
        <v>5</v>
      </c>
      <c r="BU22" s="8">
        <f>COUNTIF(BU2:BU11,BT22)</f>
        <v>2</v>
      </c>
      <c r="BV22" s="8">
        <v>5</v>
      </c>
      <c r="BW22" s="8">
        <f>COUNTIF(BW2:BW11,BV22)</f>
        <v>2</v>
      </c>
      <c r="BX22" s="8">
        <v>5</v>
      </c>
      <c r="BY22" s="8">
        <f>COUNTIF(BY2:BY11,BX22)</f>
        <v>5</v>
      </c>
      <c r="BZ22" s="8">
        <v>5</v>
      </c>
      <c r="CA22" s="8">
        <f>COUNTIF(CA2:CA11,BZ22)</f>
        <v>1</v>
      </c>
      <c r="CB22" s="8">
        <v>5</v>
      </c>
      <c r="CC22" s="8">
        <f>COUNTIF(CC2:CC11,CB22)</f>
        <v>1</v>
      </c>
      <c r="CD22" s="8">
        <v>5</v>
      </c>
      <c r="CE22" s="8">
        <f>COUNTIF(CE2:CE11,CD22)</f>
        <v>2</v>
      </c>
      <c r="CF22" s="8">
        <v>5</v>
      </c>
      <c r="CG22" s="8">
        <f>COUNTIF(CG2:CG11,CF22)</f>
        <v>1</v>
      </c>
    </row>
    <row r="23" spans="1:85" s="8" customFormat="1" x14ac:dyDescent="0.25">
      <c r="A23" s="14"/>
      <c r="B23" s="6" t="s">
        <v>176</v>
      </c>
      <c r="C23" s="20">
        <f t="shared" si="0"/>
        <v>0</v>
      </c>
      <c r="D23" s="12" t="s">
        <v>10</v>
      </c>
      <c r="E23" s="32">
        <f>E18/$C$16</f>
        <v>0</v>
      </c>
      <c r="F23" s="12" t="s">
        <v>10</v>
      </c>
      <c r="G23" s="32">
        <f>G18/$C$16</f>
        <v>0</v>
      </c>
      <c r="H23" s="12" t="s">
        <v>10</v>
      </c>
      <c r="I23" s="32">
        <f>I18/$C$16</f>
        <v>0</v>
      </c>
      <c r="J23" s="12" t="s">
        <v>10</v>
      </c>
      <c r="K23" s="32">
        <f>K18/$C$16</f>
        <v>0</v>
      </c>
      <c r="L23" s="12" t="s">
        <v>10</v>
      </c>
      <c r="M23" s="32">
        <f>M18/$C$16</f>
        <v>0</v>
      </c>
      <c r="N23" s="12" t="s">
        <v>10</v>
      </c>
      <c r="O23" s="32">
        <f>O18/$C$16</f>
        <v>0</v>
      </c>
      <c r="P23" s="12" t="s">
        <v>10</v>
      </c>
      <c r="Q23" s="32">
        <f>Q18/$C$16</f>
        <v>0</v>
      </c>
      <c r="R23" s="12" t="s">
        <v>10</v>
      </c>
      <c r="S23" s="32">
        <f>S18/$C$16</f>
        <v>0</v>
      </c>
      <c r="T23" s="12" t="s">
        <v>10</v>
      </c>
      <c r="U23" s="32">
        <f>U18/$C$16</f>
        <v>0</v>
      </c>
      <c r="V23" s="12" t="s">
        <v>10</v>
      </c>
      <c r="W23" s="32">
        <f>W18/$C$16</f>
        <v>0</v>
      </c>
      <c r="X23" s="12" t="s">
        <v>10</v>
      </c>
      <c r="Y23" s="32">
        <f>Y18/$C$16</f>
        <v>0</v>
      </c>
      <c r="Z23" s="12" t="s">
        <v>10</v>
      </c>
      <c r="AA23" s="32">
        <f>AA18/$C$16</f>
        <v>0</v>
      </c>
      <c r="AB23" s="12" t="s">
        <v>10</v>
      </c>
      <c r="AC23" s="32">
        <f>AC18/$C$16</f>
        <v>0</v>
      </c>
      <c r="AD23" s="12" t="s">
        <v>10</v>
      </c>
      <c r="AE23" s="32">
        <f>AE18/$C$16</f>
        <v>0</v>
      </c>
      <c r="AF23" s="12" t="s">
        <v>10</v>
      </c>
      <c r="AG23" s="32">
        <f>AG18/$C$16</f>
        <v>0.1</v>
      </c>
      <c r="AH23" s="12" t="s">
        <v>10</v>
      </c>
      <c r="AI23" s="32">
        <f>AI18/$C$16</f>
        <v>0</v>
      </c>
      <c r="AJ23" s="12" t="s">
        <v>10</v>
      </c>
      <c r="AK23" s="32">
        <f>AK18/$C$16</f>
        <v>0</v>
      </c>
      <c r="AL23" s="12" t="s">
        <v>10</v>
      </c>
      <c r="AM23" s="32">
        <f>AM18/$C$16</f>
        <v>0</v>
      </c>
      <c r="AN23" s="12" t="s">
        <v>10</v>
      </c>
      <c r="AO23" s="32">
        <f>AO18/$C$16</f>
        <v>0</v>
      </c>
      <c r="AP23" s="12" t="s">
        <v>10</v>
      </c>
      <c r="AQ23" s="32">
        <f>AQ18/$C$16</f>
        <v>0</v>
      </c>
      <c r="AR23" s="12" t="s">
        <v>10</v>
      </c>
      <c r="AS23" s="32">
        <f>AS18/$C$16</f>
        <v>0</v>
      </c>
      <c r="AT23" s="12" t="s">
        <v>10</v>
      </c>
      <c r="AU23" s="32">
        <f>AU18/$C$16</f>
        <v>0</v>
      </c>
      <c r="AV23" s="12" t="s">
        <v>10</v>
      </c>
      <c r="AW23" s="32">
        <f>AW18/$C$16</f>
        <v>0</v>
      </c>
      <c r="AX23" s="12" t="s">
        <v>10</v>
      </c>
      <c r="AY23" s="32">
        <f>AY18/$C$16</f>
        <v>0.1</v>
      </c>
      <c r="AZ23" s="12" t="s">
        <v>10</v>
      </c>
      <c r="BA23" s="32">
        <f>BA18/$C$16</f>
        <v>0</v>
      </c>
      <c r="BB23" s="12" t="s">
        <v>10</v>
      </c>
      <c r="BC23" s="32">
        <f>BC18/$C$16</f>
        <v>0.1</v>
      </c>
      <c r="BD23" s="12" t="s">
        <v>10</v>
      </c>
      <c r="BE23" s="32">
        <f>BE18/$C$16</f>
        <v>0</v>
      </c>
      <c r="BF23" s="12" t="s">
        <v>10</v>
      </c>
      <c r="BG23" s="32">
        <f>BG18/$C$16</f>
        <v>0</v>
      </c>
      <c r="BH23" s="12" t="s">
        <v>10</v>
      </c>
      <c r="BI23" s="32">
        <f>BI18/$C$16</f>
        <v>0</v>
      </c>
      <c r="BJ23" s="12" t="s">
        <v>10</v>
      </c>
      <c r="BK23" s="32">
        <f>BK18/$C$16</f>
        <v>0</v>
      </c>
      <c r="BL23" s="12" t="s">
        <v>10</v>
      </c>
      <c r="BM23" s="32">
        <f>BM18/$C$16</f>
        <v>0</v>
      </c>
      <c r="BN23" s="130" t="s">
        <v>409</v>
      </c>
      <c r="BO23" s="130"/>
      <c r="BP23" s="130" t="s">
        <v>409</v>
      </c>
      <c r="BQ23" s="130"/>
      <c r="BR23" s="130" t="s">
        <v>409</v>
      </c>
      <c r="BS23" s="130"/>
      <c r="BT23" s="130" t="s">
        <v>409</v>
      </c>
      <c r="BU23" s="130"/>
      <c r="BV23" s="130" t="s">
        <v>409</v>
      </c>
      <c r="BW23" s="130"/>
      <c r="BX23" s="130" t="s">
        <v>409</v>
      </c>
      <c r="BY23" s="130"/>
      <c r="BZ23" s="130" t="s">
        <v>409</v>
      </c>
      <c r="CA23" s="130"/>
      <c r="CB23" s="130" t="s">
        <v>409</v>
      </c>
      <c r="CC23" s="130"/>
      <c r="CD23" s="130" t="s">
        <v>409</v>
      </c>
      <c r="CE23" s="130"/>
      <c r="CF23" s="130" t="s">
        <v>409</v>
      </c>
      <c r="CG23" s="130"/>
    </row>
    <row r="24" spans="1:85" s="8" customFormat="1" x14ac:dyDescent="0.25">
      <c r="A24" s="14"/>
      <c r="B24" s="6" t="s">
        <v>407</v>
      </c>
      <c r="C24" s="20">
        <f t="shared" si="0"/>
        <v>0</v>
      </c>
      <c r="D24" s="12" t="s">
        <v>5</v>
      </c>
      <c r="E24" s="32">
        <f>E19/$C$16</f>
        <v>0.1</v>
      </c>
      <c r="F24" s="12" t="s">
        <v>5</v>
      </c>
      <c r="G24" s="32">
        <f>G19/$C$16</f>
        <v>0</v>
      </c>
      <c r="H24" s="12" t="s">
        <v>5</v>
      </c>
      <c r="I24" s="32">
        <f>I19/$C$16</f>
        <v>0.1</v>
      </c>
      <c r="J24" s="12" t="s">
        <v>5</v>
      </c>
      <c r="K24" s="32">
        <f>K19/$C$16</f>
        <v>0.1</v>
      </c>
      <c r="L24" s="12" t="s">
        <v>5</v>
      </c>
      <c r="M24" s="32">
        <f>M19/$C$16</f>
        <v>0</v>
      </c>
      <c r="N24" s="12" t="s">
        <v>5</v>
      </c>
      <c r="O24" s="32">
        <f>O19/$C$16</f>
        <v>0</v>
      </c>
      <c r="P24" s="12" t="s">
        <v>5</v>
      </c>
      <c r="Q24" s="32">
        <f>Q19/$C$16</f>
        <v>0.1</v>
      </c>
      <c r="R24" s="12" t="s">
        <v>5</v>
      </c>
      <c r="S24" s="32">
        <f>S19/$C$16</f>
        <v>0.2</v>
      </c>
      <c r="T24" s="12" t="s">
        <v>5</v>
      </c>
      <c r="U24" s="32">
        <f>U19/$C$16</f>
        <v>0.1</v>
      </c>
      <c r="V24" s="12" t="s">
        <v>5</v>
      </c>
      <c r="W24" s="32">
        <f>W19/$C$16</f>
        <v>0.1</v>
      </c>
      <c r="X24" s="12" t="s">
        <v>5</v>
      </c>
      <c r="Y24" s="32">
        <f>Y19/$C$16</f>
        <v>0.2</v>
      </c>
      <c r="Z24" s="12" t="s">
        <v>5</v>
      </c>
      <c r="AA24" s="32">
        <f>AA19/$C$16</f>
        <v>0.1</v>
      </c>
      <c r="AB24" s="12" t="s">
        <v>5</v>
      </c>
      <c r="AC24" s="32">
        <f>AC19/$C$16</f>
        <v>0.1</v>
      </c>
      <c r="AD24" s="12" t="s">
        <v>5</v>
      </c>
      <c r="AE24" s="32">
        <f>AE19/$C$16</f>
        <v>0.1</v>
      </c>
      <c r="AF24" s="12" t="s">
        <v>5</v>
      </c>
      <c r="AG24" s="32">
        <f>AG19/$C$16</f>
        <v>0.2</v>
      </c>
      <c r="AH24" s="12" t="s">
        <v>5</v>
      </c>
      <c r="AI24" s="32">
        <f>AI19/$C$16</f>
        <v>0.3</v>
      </c>
      <c r="AJ24" s="12" t="s">
        <v>5</v>
      </c>
      <c r="AK24" s="32">
        <f>AK19/$C$16</f>
        <v>0.1</v>
      </c>
      <c r="AL24" s="12" t="s">
        <v>5</v>
      </c>
      <c r="AM24" s="32">
        <f>AM19/$C$16</f>
        <v>0.1</v>
      </c>
      <c r="AN24" s="12" t="s">
        <v>5</v>
      </c>
      <c r="AO24" s="32">
        <f>AO19/$C$16</f>
        <v>0.1</v>
      </c>
      <c r="AP24" s="12" t="s">
        <v>5</v>
      </c>
      <c r="AQ24" s="32">
        <f>AQ19/$C$16</f>
        <v>0.1</v>
      </c>
      <c r="AR24" s="12" t="s">
        <v>5</v>
      </c>
      <c r="AS24" s="32">
        <f>AS19/$C$16</f>
        <v>0.1</v>
      </c>
      <c r="AT24" s="12" t="s">
        <v>5</v>
      </c>
      <c r="AU24" s="32">
        <f>AU19/$C$16</f>
        <v>0.1</v>
      </c>
      <c r="AV24" s="12" t="s">
        <v>5</v>
      </c>
      <c r="AW24" s="32">
        <f>AW19/$C$16</f>
        <v>0</v>
      </c>
      <c r="AX24" s="12" t="s">
        <v>5</v>
      </c>
      <c r="AY24" s="32">
        <f>AY19/$C$16</f>
        <v>0.3</v>
      </c>
      <c r="AZ24" s="12" t="s">
        <v>5</v>
      </c>
      <c r="BA24" s="32">
        <f>BA19/$C$16</f>
        <v>0.3</v>
      </c>
      <c r="BB24" s="12" t="s">
        <v>5</v>
      </c>
      <c r="BC24" s="32">
        <f>BC19/$C$16</f>
        <v>0</v>
      </c>
      <c r="BD24" s="12" t="s">
        <v>5</v>
      </c>
      <c r="BE24" s="32">
        <f>BE19/$C$16</f>
        <v>0.2</v>
      </c>
      <c r="BF24" s="12" t="s">
        <v>5</v>
      </c>
      <c r="BG24" s="32">
        <f>BG19/$C$16</f>
        <v>0.2</v>
      </c>
      <c r="BH24" s="12" t="s">
        <v>5</v>
      </c>
      <c r="BI24" s="32">
        <f>BI19/$C$16</f>
        <v>0.2</v>
      </c>
      <c r="BJ24" s="12" t="s">
        <v>5</v>
      </c>
      <c r="BK24" s="32">
        <f>BK19/$C$16</f>
        <v>0.3</v>
      </c>
      <c r="BL24" s="12" t="s">
        <v>5</v>
      </c>
      <c r="BM24" s="32">
        <f>BM19/$C$16</f>
        <v>0.3</v>
      </c>
    </row>
    <row r="25" spans="1:85" s="8" customFormat="1" x14ac:dyDescent="0.25">
      <c r="A25" s="14"/>
      <c r="B25" s="6" t="s">
        <v>25</v>
      </c>
      <c r="C25" s="20">
        <f t="shared" si="0"/>
        <v>0</v>
      </c>
      <c r="D25" s="12" t="s">
        <v>6</v>
      </c>
      <c r="E25" s="32">
        <f>E20/$C$16</f>
        <v>0.1</v>
      </c>
      <c r="F25" s="12" t="s">
        <v>6</v>
      </c>
      <c r="G25" s="32">
        <f>G20/$C$16</f>
        <v>0.1</v>
      </c>
      <c r="H25" s="12" t="s">
        <v>6</v>
      </c>
      <c r="I25" s="32">
        <f>I20/$C$16</f>
        <v>0.2</v>
      </c>
      <c r="J25" s="12" t="s">
        <v>6</v>
      </c>
      <c r="K25" s="32">
        <f>K20/$C$16</f>
        <v>0.1</v>
      </c>
      <c r="L25" s="12" t="s">
        <v>6</v>
      </c>
      <c r="M25" s="32">
        <f>M20/$C$16</f>
        <v>0.2</v>
      </c>
      <c r="N25" s="12" t="s">
        <v>6</v>
      </c>
      <c r="O25" s="32">
        <f>O20/$C$16</f>
        <v>0.3</v>
      </c>
      <c r="P25" s="12" t="s">
        <v>6</v>
      </c>
      <c r="Q25" s="32">
        <f>Q20/$C$16</f>
        <v>0.2</v>
      </c>
      <c r="R25" s="12" t="s">
        <v>6</v>
      </c>
      <c r="S25" s="32">
        <f>S20/$C$16</f>
        <v>0.1</v>
      </c>
      <c r="T25" s="12" t="s">
        <v>6</v>
      </c>
      <c r="U25" s="32">
        <f>U20/$C$16</f>
        <v>0.2</v>
      </c>
      <c r="V25" s="12" t="s">
        <v>6</v>
      </c>
      <c r="W25" s="32">
        <f>W20/$C$16</f>
        <v>0.2</v>
      </c>
      <c r="X25" s="12" t="s">
        <v>6</v>
      </c>
      <c r="Y25" s="32">
        <f>Y20/$C$16</f>
        <v>0</v>
      </c>
      <c r="Z25" s="12" t="s">
        <v>6</v>
      </c>
      <c r="AA25" s="32">
        <f>AA20/$C$16</f>
        <v>0.3</v>
      </c>
      <c r="AB25" s="12" t="s">
        <v>6</v>
      </c>
      <c r="AC25" s="32">
        <f>AC20/$C$16</f>
        <v>0.2</v>
      </c>
      <c r="AD25" s="12" t="s">
        <v>6</v>
      </c>
      <c r="AE25" s="32">
        <f>AE20/$C$16</f>
        <v>0.4</v>
      </c>
      <c r="AF25" s="12" t="s">
        <v>6</v>
      </c>
      <c r="AG25" s="32">
        <f>AG20/$C$16</f>
        <v>0.2</v>
      </c>
      <c r="AH25" s="12" t="s">
        <v>6</v>
      </c>
      <c r="AI25" s="32">
        <f>AI20/$C$16</f>
        <v>0</v>
      </c>
      <c r="AJ25" s="12" t="s">
        <v>6</v>
      </c>
      <c r="AK25" s="32">
        <f>AK20/$C$16</f>
        <v>0.2</v>
      </c>
      <c r="AL25" s="12" t="s">
        <v>6</v>
      </c>
      <c r="AM25" s="32">
        <f>AM20/$C$16</f>
        <v>0.2</v>
      </c>
      <c r="AN25" s="12" t="s">
        <v>6</v>
      </c>
      <c r="AO25" s="32">
        <f>AO20/$C$16</f>
        <v>0.2</v>
      </c>
      <c r="AP25" s="12" t="s">
        <v>6</v>
      </c>
      <c r="AQ25" s="32">
        <f>AQ20/$C$16</f>
        <v>0.2</v>
      </c>
      <c r="AR25" s="12" t="s">
        <v>6</v>
      </c>
      <c r="AS25" s="32">
        <f>AS20/$C$16</f>
        <v>0.2</v>
      </c>
      <c r="AT25" s="12" t="s">
        <v>6</v>
      </c>
      <c r="AU25" s="32">
        <f>AU20/$C$16</f>
        <v>0.2</v>
      </c>
      <c r="AV25" s="12" t="s">
        <v>6</v>
      </c>
      <c r="AW25" s="32">
        <f>AW20/$C$16</f>
        <v>0.3</v>
      </c>
      <c r="AX25" s="12" t="s">
        <v>6</v>
      </c>
      <c r="AY25" s="32">
        <f>AY20/$C$16</f>
        <v>0</v>
      </c>
      <c r="AZ25" s="12" t="s">
        <v>6</v>
      </c>
      <c r="BA25" s="32">
        <f>BA20/$C$16</f>
        <v>0</v>
      </c>
      <c r="BB25" s="12" t="s">
        <v>6</v>
      </c>
      <c r="BC25" s="32">
        <f>BC20/$C$16</f>
        <v>0.3</v>
      </c>
      <c r="BD25" s="12" t="s">
        <v>6</v>
      </c>
      <c r="BE25" s="32">
        <f>BE20/$C$16</f>
        <v>0.3</v>
      </c>
      <c r="BF25" s="12" t="s">
        <v>6</v>
      </c>
      <c r="BG25" s="32">
        <f>BG20/$C$16</f>
        <v>0</v>
      </c>
      <c r="BH25" s="12" t="s">
        <v>6</v>
      </c>
      <c r="BI25" s="32">
        <f>BI20/$C$16</f>
        <v>0.1</v>
      </c>
      <c r="BJ25" s="12" t="s">
        <v>6</v>
      </c>
      <c r="BK25" s="32">
        <f>BK20/$C$16</f>
        <v>0.1</v>
      </c>
      <c r="BL25" s="12" t="s">
        <v>6</v>
      </c>
      <c r="BM25" s="32">
        <f>BM20/$C$16</f>
        <v>0</v>
      </c>
      <c r="BO25" s="9"/>
      <c r="BP25" s="9"/>
      <c r="BQ25" s="9"/>
      <c r="BR25" s="9"/>
      <c r="BS25" s="9"/>
      <c r="BT25" s="9"/>
      <c r="BU25" s="9"/>
      <c r="BV25" s="9"/>
      <c r="BW25" s="9"/>
      <c r="BX25" s="9"/>
      <c r="BY25" s="9"/>
      <c r="BZ25" s="9"/>
      <c r="CA25" s="9"/>
      <c r="CB25" s="9"/>
      <c r="CC25" s="9"/>
      <c r="CD25" s="9"/>
      <c r="CE25" s="9"/>
      <c r="CF25" s="9"/>
      <c r="CG25" s="9"/>
    </row>
    <row r="26" spans="1:85" s="8" customFormat="1" ht="17.25" thickBot="1" x14ac:dyDescent="0.3">
      <c r="A26" s="15"/>
      <c r="B26" s="21" t="s">
        <v>34</v>
      </c>
      <c r="C26" s="22">
        <f t="shared" si="0"/>
        <v>0</v>
      </c>
      <c r="D26" s="25" t="s">
        <v>361</v>
      </c>
      <c r="E26" s="33">
        <f>E21/$C$16</f>
        <v>0.4</v>
      </c>
      <c r="F26" s="25" t="s">
        <v>361</v>
      </c>
      <c r="G26" s="33">
        <f>G21/$C$16</f>
        <v>0.4</v>
      </c>
      <c r="H26" s="25" t="s">
        <v>361</v>
      </c>
      <c r="I26" s="33">
        <f>I21/$C$16</f>
        <v>0.2</v>
      </c>
      <c r="J26" s="25" t="s">
        <v>361</v>
      </c>
      <c r="K26" s="33">
        <f>K21/$C$16</f>
        <v>0.2</v>
      </c>
      <c r="L26" s="25" t="s">
        <v>361</v>
      </c>
      <c r="M26" s="33">
        <f>M21/$C$16</f>
        <v>0.4</v>
      </c>
      <c r="N26" s="25" t="s">
        <v>361</v>
      </c>
      <c r="O26" s="33">
        <f>O21/$C$16</f>
        <v>0.5</v>
      </c>
      <c r="P26" s="25" t="s">
        <v>361</v>
      </c>
      <c r="Q26" s="33">
        <f>Q21/$C$16</f>
        <v>0.5</v>
      </c>
      <c r="R26" s="25" t="s">
        <v>361</v>
      </c>
      <c r="S26" s="33">
        <f>S21/$C$16</f>
        <v>0.5</v>
      </c>
      <c r="T26" s="25" t="s">
        <v>361</v>
      </c>
      <c r="U26" s="33">
        <f>U21/$C$16</f>
        <v>0.4</v>
      </c>
      <c r="V26" s="25" t="s">
        <v>361</v>
      </c>
      <c r="W26" s="33">
        <f>W21/$C$16</f>
        <v>0.5</v>
      </c>
      <c r="X26" s="25" t="s">
        <v>361</v>
      </c>
      <c r="Y26" s="33">
        <f>Y21/$C$16</f>
        <v>0.3</v>
      </c>
      <c r="Z26" s="25" t="s">
        <v>361</v>
      </c>
      <c r="AA26" s="33">
        <f>AA21/$C$16</f>
        <v>0.5</v>
      </c>
      <c r="AB26" s="25" t="s">
        <v>361</v>
      </c>
      <c r="AC26" s="33">
        <f>AC21/$C$16</f>
        <v>0.6</v>
      </c>
      <c r="AD26" s="25" t="s">
        <v>361</v>
      </c>
      <c r="AE26" s="33">
        <f>AE21/$C$16</f>
        <v>0.5</v>
      </c>
      <c r="AF26" s="25" t="s">
        <v>361</v>
      </c>
      <c r="AG26" s="33">
        <f>AG21/$C$16</f>
        <v>0.5</v>
      </c>
      <c r="AH26" s="25" t="s">
        <v>361</v>
      </c>
      <c r="AI26" s="33">
        <f>AI21/$C$16</f>
        <v>0.4</v>
      </c>
      <c r="AJ26" s="25" t="s">
        <v>361</v>
      </c>
      <c r="AK26" s="33">
        <f>AK21/$C$16</f>
        <v>0.7</v>
      </c>
      <c r="AL26" s="25" t="s">
        <v>361</v>
      </c>
      <c r="AM26" s="33">
        <f>AM21/$C$16</f>
        <v>0.6</v>
      </c>
      <c r="AN26" s="25" t="s">
        <v>361</v>
      </c>
      <c r="AO26" s="33">
        <f>AO21/$C$16</f>
        <v>0.7</v>
      </c>
      <c r="AP26" s="25" t="s">
        <v>361</v>
      </c>
      <c r="AQ26" s="33">
        <f>AQ21/$C$16</f>
        <v>0.6</v>
      </c>
      <c r="AR26" s="25" t="s">
        <v>361</v>
      </c>
      <c r="AS26" s="33">
        <f>AS21/$C$16</f>
        <v>0.7</v>
      </c>
      <c r="AT26" s="25" t="s">
        <v>361</v>
      </c>
      <c r="AU26" s="33">
        <f>AU21/$C$16</f>
        <v>0.7</v>
      </c>
      <c r="AV26" s="25" t="s">
        <v>361</v>
      </c>
      <c r="AW26" s="33">
        <f>AW21/$C$16</f>
        <v>0.4</v>
      </c>
      <c r="AX26" s="25" t="s">
        <v>361</v>
      </c>
      <c r="AY26" s="33">
        <f>AY21/$C$16</f>
        <v>0.3</v>
      </c>
      <c r="AZ26" s="25" t="s">
        <v>361</v>
      </c>
      <c r="BA26" s="33">
        <f>BA21/$C$16</f>
        <v>0.7</v>
      </c>
      <c r="BB26" s="25" t="s">
        <v>361</v>
      </c>
      <c r="BC26" s="33">
        <f>BC21/$C$16</f>
        <v>0.6</v>
      </c>
      <c r="BD26" s="25" t="s">
        <v>361</v>
      </c>
      <c r="BE26" s="33">
        <f>BE21/$C$16</f>
        <v>0.4</v>
      </c>
      <c r="BF26" s="25" t="s">
        <v>361</v>
      </c>
      <c r="BG26" s="33">
        <f>BG21/$C$16</f>
        <v>0.7</v>
      </c>
      <c r="BH26" s="25" t="s">
        <v>361</v>
      </c>
      <c r="BI26" s="33">
        <f>BI21/$C$16</f>
        <v>0.7</v>
      </c>
      <c r="BJ26" s="25" t="s">
        <v>361</v>
      </c>
      <c r="BK26" s="33">
        <f>BK21/$C$16</f>
        <v>0.6</v>
      </c>
      <c r="BL26" s="25" t="s">
        <v>361</v>
      </c>
      <c r="BM26" s="33">
        <f>BM21/$C$16</f>
        <v>0.7</v>
      </c>
      <c r="BO26" s="9"/>
      <c r="BP26" s="9"/>
      <c r="BQ26" s="9"/>
      <c r="BR26" s="9"/>
      <c r="BS26" s="9"/>
      <c r="BT26" s="9"/>
      <c r="BU26" s="9"/>
      <c r="BV26" s="9"/>
      <c r="BW26" s="9"/>
      <c r="BX26" s="9"/>
      <c r="BY26" s="9"/>
      <c r="BZ26" s="9"/>
      <c r="CA26" s="9"/>
      <c r="CB26" s="9"/>
      <c r="CC26" s="9"/>
      <c r="CD26" s="9"/>
      <c r="CE26" s="9"/>
      <c r="CF26" s="9"/>
      <c r="CG26" s="9"/>
    </row>
    <row r="27" spans="1:85" x14ac:dyDescent="0.25">
      <c r="D27" s="7"/>
      <c r="E27" s="30"/>
      <c r="F27" s="7"/>
      <c r="G27" s="30"/>
      <c r="H27" s="7"/>
      <c r="I27" s="30"/>
      <c r="J27" s="7"/>
      <c r="K27" s="30"/>
      <c r="L27" s="7"/>
      <c r="M27" s="30"/>
      <c r="N27" s="7"/>
      <c r="O27" s="30"/>
      <c r="P27" s="7"/>
      <c r="Q27" s="30"/>
      <c r="R27" s="7"/>
      <c r="S27" s="30"/>
      <c r="T27" s="7"/>
      <c r="U27" s="30"/>
      <c r="V27" s="7"/>
      <c r="W27" s="30"/>
      <c r="X27" s="7"/>
      <c r="Y27" s="30"/>
      <c r="Z27" s="7"/>
      <c r="AA27" s="30"/>
      <c r="AB27" s="7"/>
      <c r="AC27" s="30"/>
      <c r="AH27" s="7"/>
      <c r="AI27" s="30"/>
      <c r="BO27" s="9"/>
      <c r="BP27" s="3"/>
      <c r="BQ27" s="9"/>
      <c r="BR27" s="3"/>
      <c r="BS27" s="9"/>
      <c r="BT27" s="3"/>
      <c r="BU27" s="9"/>
      <c r="BV27" s="3"/>
      <c r="BW27" s="9"/>
      <c r="BX27" s="3"/>
      <c r="BY27" s="9"/>
      <c r="BZ27" s="3"/>
      <c r="CA27" s="9"/>
      <c r="CB27" s="3"/>
      <c r="CC27" s="9"/>
      <c r="CD27" s="3"/>
      <c r="CE27" s="9"/>
      <c r="CF27" s="3"/>
      <c r="CG27" s="9"/>
    </row>
    <row r="28" spans="1:85" x14ac:dyDescent="0.25">
      <c r="BO28" s="9"/>
      <c r="BP28" s="3"/>
      <c r="BQ28" s="9"/>
      <c r="BR28" s="3"/>
      <c r="BS28" s="9"/>
      <c r="BT28" s="3"/>
      <c r="BU28" s="9"/>
      <c r="BV28" s="3"/>
      <c r="BW28" s="9"/>
      <c r="BX28" s="3"/>
      <c r="BY28" s="9"/>
      <c r="BZ28" s="3"/>
      <c r="CA28" s="9"/>
      <c r="CB28" s="3"/>
      <c r="CC28" s="9"/>
      <c r="CD28" s="3"/>
      <c r="CE28" s="9"/>
      <c r="CF28" s="3"/>
      <c r="CG28" s="9"/>
    </row>
    <row r="29" spans="1:85" x14ac:dyDescent="0.25">
      <c r="BO29" s="9"/>
      <c r="BP29" s="3"/>
      <c r="BQ29" s="9"/>
      <c r="BR29" s="3"/>
      <c r="BS29" s="9"/>
      <c r="BT29" s="3"/>
      <c r="BU29" s="9"/>
      <c r="BV29" s="3"/>
      <c r="BW29" s="9"/>
      <c r="BX29" s="3"/>
      <c r="BY29" s="9"/>
      <c r="BZ29" s="3"/>
      <c r="CA29" s="9"/>
      <c r="CB29" s="3"/>
      <c r="CC29" s="9"/>
      <c r="CD29" s="3"/>
      <c r="CE29" s="9"/>
      <c r="CF29" s="3"/>
      <c r="CG29" s="9"/>
    </row>
    <row r="30" spans="1:85" s="8" customFormat="1" x14ac:dyDescent="0.25">
      <c r="BO30" s="44"/>
      <c r="BP30" s="44"/>
      <c r="BQ30" s="44"/>
      <c r="BR30" s="44"/>
      <c r="BS30" s="44"/>
      <c r="BT30" s="44"/>
      <c r="BU30" s="44"/>
      <c r="BV30" s="44"/>
      <c r="BW30" s="44"/>
      <c r="BX30" s="44"/>
      <c r="BY30" s="44"/>
      <c r="BZ30" s="44"/>
      <c r="CA30" s="44"/>
      <c r="CB30" s="44"/>
      <c r="CC30" s="44"/>
      <c r="CD30" s="44"/>
      <c r="CE30" s="44"/>
      <c r="CF30" s="9"/>
      <c r="CG30" s="45"/>
    </row>
    <row r="31" spans="1:85" x14ac:dyDescent="0.25">
      <c r="BO31" s="3"/>
      <c r="BP31" s="3"/>
      <c r="BQ31" s="3"/>
      <c r="BR31" s="3"/>
      <c r="BS31" s="3"/>
      <c r="BT31" s="3"/>
      <c r="BU31" s="3"/>
      <c r="BV31" s="3"/>
      <c r="BW31" s="3"/>
      <c r="BX31" s="3"/>
      <c r="BY31" s="3"/>
      <c r="BZ31" s="3"/>
      <c r="CA31" s="3"/>
      <c r="CB31" s="3"/>
      <c r="CC31" s="3"/>
      <c r="CD31" s="3"/>
      <c r="CE31" s="3"/>
      <c r="CF31" s="3"/>
      <c r="CG31" s="3"/>
    </row>
    <row r="32" spans="1:85" x14ac:dyDescent="0.25">
      <c r="BO32" s="3"/>
      <c r="BP32" s="3"/>
      <c r="BQ32" s="3"/>
      <c r="BR32" s="3"/>
      <c r="BS32" s="3"/>
      <c r="BT32" s="3"/>
      <c r="BU32" s="3"/>
      <c r="BV32" s="3"/>
      <c r="BW32" s="3"/>
      <c r="BX32" s="3"/>
      <c r="BY32" s="3"/>
      <c r="BZ32" s="3"/>
    </row>
    <row r="33" spans="67:78" x14ac:dyDescent="0.25">
      <c r="BO33" s="3"/>
      <c r="BP33" s="3"/>
      <c r="BQ33" s="3"/>
      <c r="BR33" s="3"/>
      <c r="BS33" s="3"/>
      <c r="BT33" s="3"/>
      <c r="BU33" s="3"/>
      <c r="BV33" s="3"/>
      <c r="BW33" s="3"/>
      <c r="BX33" s="3"/>
      <c r="BY33" s="3"/>
      <c r="BZ33" s="3"/>
    </row>
  </sheetData>
  <sheetProtection formatCells="0" formatColumns="0" formatRows="0" insertColumns="0" insertRows="0" insertHyperlinks="0" deleteColumns="0" deleteRows="0" sort="0" autoFilter="0" pivotTables="0"/>
  <mergeCells count="60">
    <mergeCell ref="BN23:BO23"/>
    <mergeCell ref="BP23:BQ23"/>
    <mergeCell ref="BR23:BS23"/>
    <mergeCell ref="BT23:BU23"/>
    <mergeCell ref="BV23:BW23"/>
    <mergeCell ref="BX23:BY23"/>
    <mergeCell ref="BZ16:CA16"/>
    <mergeCell ref="CB16:CC16"/>
    <mergeCell ref="CD16:CE16"/>
    <mergeCell ref="CF16:CG16"/>
    <mergeCell ref="BX17:BY17"/>
    <mergeCell ref="BX16:BY16"/>
    <mergeCell ref="BZ23:CA23"/>
    <mergeCell ref="CB23:CC23"/>
    <mergeCell ref="CD23:CE23"/>
    <mergeCell ref="CF23:CG23"/>
    <mergeCell ref="BZ17:CA17"/>
    <mergeCell ref="CB17:CC17"/>
    <mergeCell ref="CD17:CE17"/>
    <mergeCell ref="CF17:CG17"/>
    <mergeCell ref="BN17:BO17"/>
    <mergeCell ref="BP17:BQ17"/>
    <mergeCell ref="BR17:BS17"/>
    <mergeCell ref="BT17:BU17"/>
    <mergeCell ref="BV17:BW17"/>
    <mergeCell ref="BN16:BO16"/>
    <mergeCell ref="BP16:BQ16"/>
    <mergeCell ref="BR16:BS16"/>
    <mergeCell ref="BT16:BU16"/>
    <mergeCell ref="BV16:BW16"/>
    <mergeCell ref="BL16:BM16"/>
    <mergeCell ref="AL16:AM16"/>
    <mergeCell ref="AR16:AS16"/>
    <mergeCell ref="AT16:AU16"/>
    <mergeCell ref="AV16:AW16"/>
    <mergeCell ref="AX16:AY16"/>
    <mergeCell ref="AZ16:BA16"/>
    <mergeCell ref="BB16:BC16"/>
    <mergeCell ref="BD16:BE16"/>
    <mergeCell ref="BF16:BG16"/>
    <mergeCell ref="BH16:BI16"/>
    <mergeCell ref="BJ16:BK16"/>
    <mergeCell ref="AJ16:AK16"/>
    <mergeCell ref="N16:O16"/>
    <mergeCell ref="P16:Q16"/>
    <mergeCell ref="R16:S16"/>
    <mergeCell ref="T16:U16"/>
    <mergeCell ref="V16:W16"/>
    <mergeCell ref="X16:Y16"/>
    <mergeCell ref="Z16:AA16"/>
    <mergeCell ref="AB16:AC16"/>
    <mergeCell ref="AD16:AE16"/>
    <mergeCell ref="AF16:AG16"/>
    <mergeCell ref="AH16:AI16"/>
    <mergeCell ref="L16:M16"/>
    <mergeCell ref="A16:B16"/>
    <mergeCell ref="D16:E16"/>
    <mergeCell ref="F16:G16"/>
    <mergeCell ref="H16:I16"/>
    <mergeCell ref="J16:K16"/>
  </mergeCells>
  <conditionalFormatting sqref="D17:E21">
    <cfRule type="colorScale" priority="173">
      <colorScale>
        <cfvo type="min"/>
        <cfvo type="percentile" val="50"/>
        <cfvo type="max"/>
        <color rgb="FFF8696B"/>
        <color rgb="FFFFEB84"/>
        <color rgb="FF63BE7B"/>
      </colorScale>
    </cfRule>
  </conditionalFormatting>
  <conditionalFormatting sqref="F17:G21">
    <cfRule type="colorScale" priority="172">
      <colorScale>
        <cfvo type="min"/>
        <cfvo type="percentile" val="50"/>
        <cfvo type="max"/>
        <color rgb="FFF8696B"/>
        <color rgb="FFFFEB84"/>
        <color rgb="FF63BE7B"/>
      </colorScale>
    </cfRule>
  </conditionalFormatting>
  <conditionalFormatting sqref="D17:I21">
    <cfRule type="colorScale" priority="198">
      <colorScale>
        <cfvo type="min"/>
        <cfvo type="percentile" val="50"/>
        <cfvo type="max"/>
        <color rgb="FFF8696B"/>
        <color rgb="FFFFEB84"/>
        <color rgb="FF63BE7B"/>
      </colorScale>
    </cfRule>
  </conditionalFormatting>
  <conditionalFormatting sqref="D17:BM21">
    <cfRule type="colorScale" priority="197">
      <colorScale>
        <cfvo type="min"/>
        <cfvo type="percentile" val="50"/>
        <cfvo type="max"/>
        <color rgb="FFF8696B"/>
        <color rgb="FFFFEB84"/>
        <color rgb="FF63BE7B"/>
      </colorScale>
    </cfRule>
  </conditionalFormatting>
  <conditionalFormatting sqref="CG18:CG22">
    <cfRule type="colorScale" priority="196">
      <colorScale>
        <cfvo type="min"/>
        <cfvo type="percentile" val="50"/>
        <cfvo type="max"/>
        <color rgb="FFF8696B"/>
        <color rgb="FFFFEB84"/>
        <color rgb="FF63BE7B"/>
      </colorScale>
    </cfRule>
  </conditionalFormatting>
  <conditionalFormatting sqref="CE18:CE22">
    <cfRule type="colorScale" priority="195">
      <colorScale>
        <cfvo type="min"/>
        <cfvo type="percentile" val="50"/>
        <cfvo type="max"/>
        <color rgb="FFF8696B"/>
        <color rgb="FFFFEB84"/>
        <color rgb="FF63BE7B"/>
      </colorScale>
    </cfRule>
  </conditionalFormatting>
  <conditionalFormatting sqref="CC18:CC22">
    <cfRule type="colorScale" priority="194">
      <colorScale>
        <cfvo type="min"/>
        <cfvo type="percentile" val="50"/>
        <cfvo type="max"/>
        <color rgb="FFF8696B"/>
        <color rgb="FFFFEB84"/>
        <color rgb="FF63BE7B"/>
      </colorScale>
    </cfRule>
  </conditionalFormatting>
  <conditionalFormatting sqref="CA18:CA22">
    <cfRule type="colorScale" priority="193">
      <colorScale>
        <cfvo type="min"/>
        <cfvo type="percentile" val="50"/>
        <cfvo type="max"/>
        <color rgb="FFF8696B"/>
        <color rgb="FFFFEB84"/>
        <color rgb="FF63BE7B"/>
      </colorScale>
    </cfRule>
  </conditionalFormatting>
  <conditionalFormatting sqref="BY18:BY22">
    <cfRule type="colorScale" priority="192">
      <colorScale>
        <cfvo type="min"/>
        <cfvo type="percentile" val="50"/>
        <cfvo type="max"/>
        <color rgb="FFF8696B"/>
        <color rgb="FFFFEB84"/>
        <color rgb="FF63BE7B"/>
      </colorScale>
    </cfRule>
  </conditionalFormatting>
  <conditionalFormatting sqref="BW18:BW22">
    <cfRule type="colorScale" priority="191">
      <colorScale>
        <cfvo type="min"/>
        <cfvo type="percentile" val="50"/>
        <cfvo type="max"/>
        <color rgb="FFF8696B"/>
        <color rgb="FFFFEB84"/>
        <color rgb="FF63BE7B"/>
      </colorScale>
    </cfRule>
  </conditionalFormatting>
  <conditionalFormatting sqref="BU18:BU22">
    <cfRule type="colorScale" priority="190">
      <colorScale>
        <cfvo type="min"/>
        <cfvo type="percentile" val="50"/>
        <cfvo type="max"/>
        <color rgb="FFF8696B"/>
        <color rgb="FFFFEB84"/>
        <color rgb="FF63BE7B"/>
      </colorScale>
    </cfRule>
  </conditionalFormatting>
  <conditionalFormatting sqref="BS18:BS22">
    <cfRule type="colorScale" priority="189">
      <colorScale>
        <cfvo type="min"/>
        <cfvo type="percentile" val="50"/>
        <cfvo type="max"/>
        <color rgb="FFF8696B"/>
        <color rgb="FFFFEB84"/>
        <color rgb="FF63BE7B"/>
      </colorScale>
    </cfRule>
  </conditionalFormatting>
  <conditionalFormatting sqref="BQ18:BQ22">
    <cfRule type="colorScale" priority="188">
      <colorScale>
        <cfvo type="min"/>
        <cfvo type="percentile" val="50"/>
        <cfvo type="max"/>
        <color rgb="FFF8696B"/>
        <color rgb="FFFFEB84"/>
        <color rgb="FF63BE7B"/>
      </colorScale>
    </cfRule>
  </conditionalFormatting>
  <conditionalFormatting sqref="BO18:BO22">
    <cfRule type="colorScale" priority="187">
      <colorScale>
        <cfvo type="min"/>
        <cfvo type="percentile" val="50"/>
        <cfvo type="max"/>
        <color rgb="FFF8696B"/>
        <color rgb="FFFFEB84"/>
        <color rgb="FF63BE7B"/>
      </colorScale>
    </cfRule>
  </conditionalFormatting>
  <conditionalFormatting sqref="D22:D26">
    <cfRule type="colorScale" priority="186">
      <colorScale>
        <cfvo type="min"/>
        <cfvo type="percentile" val="50"/>
        <cfvo type="max"/>
        <color rgb="FFF8696B"/>
        <color rgb="FFFFEB84"/>
        <color rgb="FF63BE7B"/>
      </colorScale>
    </cfRule>
  </conditionalFormatting>
  <conditionalFormatting sqref="D22:D26">
    <cfRule type="colorScale" priority="185">
      <colorScale>
        <cfvo type="min"/>
        <cfvo type="percentile" val="50"/>
        <cfvo type="max"/>
        <color rgb="FFF8696B"/>
        <color rgb="FFFFEB84"/>
        <color rgb="FF63BE7B"/>
      </colorScale>
    </cfRule>
  </conditionalFormatting>
  <conditionalFormatting sqref="D22:D26">
    <cfRule type="colorScale" priority="184">
      <colorScale>
        <cfvo type="min"/>
        <cfvo type="percentile" val="50"/>
        <cfvo type="max"/>
        <color rgb="FFF8696B"/>
        <color rgb="FFFFEB84"/>
        <color rgb="FF63BE7B"/>
      </colorScale>
    </cfRule>
  </conditionalFormatting>
  <conditionalFormatting sqref="AF22:AF26">
    <cfRule type="colorScale" priority="124">
      <colorScale>
        <cfvo type="min"/>
        <cfvo type="percentile" val="50"/>
        <cfvo type="max"/>
        <color rgb="FFF8696B"/>
        <color rgb="FFFFEB84"/>
        <color rgb="FF63BE7B"/>
      </colorScale>
    </cfRule>
  </conditionalFormatting>
  <conditionalFormatting sqref="AF22:AF26">
    <cfRule type="colorScale" priority="123">
      <colorScale>
        <cfvo type="min"/>
        <cfvo type="percentile" val="50"/>
        <cfvo type="max"/>
        <color rgb="FFF8696B"/>
        <color rgb="FFFFEB84"/>
        <color rgb="FF63BE7B"/>
      </colorScale>
    </cfRule>
  </conditionalFormatting>
  <conditionalFormatting sqref="F22:F26">
    <cfRule type="colorScale" priority="183">
      <colorScale>
        <cfvo type="min"/>
        <cfvo type="percentile" val="50"/>
        <cfvo type="max"/>
        <color rgb="FFF8696B"/>
        <color rgb="FFFFEB84"/>
        <color rgb="FF63BE7B"/>
      </colorScale>
    </cfRule>
  </conditionalFormatting>
  <conditionalFormatting sqref="F22:F26">
    <cfRule type="colorScale" priority="182">
      <colorScale>
        <cfvo type="min"/>
        <cfvo type="percentile" val="50"/>
        <cfvo type="max"/>
        <color rgb="FFF8696B"/>
        <color rgb="FFFFEB84"/>
        <color rgb="FF63BE7B"/>
      </colorScale>
    </cfRule>
  </conditionalFormatting>
  <conditionalFormatting sqref="F22:F26">
    <cfRule type="colorScale" priority="181">
      <colorScale>
        <cfvo type="min"/>
        <cfvo type="percentile" val="50"/>
        <cfvo type="max"/>
        <color rgb="FFF8696B"/>
        <color rgb="FFFFEB84"/>
        <color rgb="FF63BE7B"/>
      </colorScale>
    </cfRule>
  </conditionalFormatting>
  <conditionalFormatting sqref="H22:H26">
    <cfRule type="colorScale" priority="180">
      <colorScale>
        <cfvo type="min"/>
        <cfvo type="percentile" val="50"/>
        <cfvo type="max"/>
        <color rgb="FFF8696B"/>
        <color rgb="FFFFEB84"/>
        <color rgb="FF63BE7B"/>
      </colorScale>
    </cfRule>
  </conditionalFormatting>
  <conditionalFormatting sqref="H22:H26">
    <cfRule type="colorScale" priority="179">
      <colorScale>
        <cfvo type="min"/>
        <cfvo type="percentile" val="50"/>
        <cfvo type="max"/>
        <color rgb="FFF8696B"/>
        <color rgb="FFFFEB84"/>
        <color rgb="FF63BE7B"/>
      </colorScale>
    </cfRule>
  </conditionalFormatting>
  <conditionalFormatting sqref="H22:H26">
    <cfRule type="colorScale" priority="178">
      <colorScale>
        <cfvo type="min"/>
        <cfvo type="percentile" val="50"/>
        <cfvo type="max"/>
        <color rgb="FFF8696B"/>
        <color rgb="FFFFEB84"/>
        <color rgb="FF63BE7B"/>
      </colorScale>
    </cfRule>
  </conditionalFormatting>
  <conditionalFormatting sqref="J22:J26">
    <cfRule type="colorScale" priority="177">
      <colorScale>
        <cfvo type="min"/>
        <cfvo type="percentile" val="50"/>
        <cfvo type="max"/>
        <color rgb="FFF8696B"/>
        <color rgb="FFFFEB84"/>
        <color rgb="FF63BE7B"/>
      </colorScale>
    </cfRule>
  </conditionalFormatting>
  <conditionalFormatting sqref="J22:J26">
    <cfRule type="colorScale" priority="176">
      <colorScale>
        <cfvo type="min"/>
        <cfvo type="percentile" val="50"/>
        <cfvo type="max"/>
        <color rgb="FFF8696B"/>
        <color rgb="FFFFEB84"/>
        <color rgb="FF63BE7B"/>
      </colorScale>
    </cfRule>
  </conditionalFormatting>
  <conditionalFormatting sqref="J22:J26">
    <cfRule type="colorScale" priority="175">
      <colorScale>
        <cfvo type="min"/>
        <cfvo type="percentile" val="50"/>
        <cfvo type="max"/>
        <color rgb="FFF8696B"/>
        <color rgb="FFFFEB84"/>
        <color rgb="FF63BE7B"/>
      </colorScale>
    </cfRule>
  </conditionalFormatting>
  <conditionalFormatting sqref="E22:E26">
    <cfRule type="colorScale" priority="174">
      <colorScale>
        <cfvo type="min"/>
        <cfvo type="percentile" val="50"/>
        <cfvo type="max"/>
        <color rgb="FFF8696B"/>
        <color rgb="FFFFEB84"/>
        <color rgb="FF63BE7B"/>
      </colorScale>
    </cfRule>
  </conditionalFormatting>
  <conditionalFormatting sqref="G22:G26">
    <cfRule type="colorScale" priority="171">
      <colorScale>
        <cfvo type="min"/>
        <cfvo type="percentile" val="50"/>
        <cfvo type="max"/>
        <color rgb="FFF8696B"/>
        <color rgb="FFFFEB84"/>
        <color rgb="FF63BE7B"/>
      </colorScale>
    </cfRule>
  </conditionalFormatting>
  <conditionalFormatting sqref="H17:I26">
    <cfRule type="colorScale" priority="170">
      <colorScale>
        <cfvo type="min"/>
        <cfvo type="percentile" val="50"/>
        <cfvo type="max"/>
        <color rgb="FFF8696B"/>
        <color rgb="FFFFEB84"/>
        <color rgb="FF63BE7B"/>
      </colorScale>
    </cfRule>
  </conditionalFormatting>
  <conditionalFormatting sqref="H17:I21">
    <cfRule type="colorScale" priority="169">
      <colorScale>
        <cfvo type="min"/>
        <cfvo type="percentile" val="50"/>
        <cfvo type="max"/>
        <color rgb="FFF8696B"/>
        <color rgb="FFFFEB84"/>
        <color rgb="FF63BE7B"/>
      </colorScale>
    </cfRule>
  </conditionalFormatting>
  <conditionalFormatting sqref="H22:I26">
    <cfRule type="colorScale" priority="168">
      <colorScale>
        <cfvo type="min"/>
        <cfvo type="percentile" val="50"/>
        <cfvo type="max"/>
        <color rgb="FFF8696B"/>
        <color rgb="FFFFEB84"/>
        <color rgb="FF63BE7B"/>
      </colorScale>
    </cfRule>
  </conditionalFormatting>
  <conditionalFormatting sqref="J17:K21">
    <cfRule type="colorScale" priority="167">
      <colorScale>
        <cfvo type="min"/>
        <cfvo type="percentile" val="50"/>
        <cfvo type="max"/>
        <color rgb="FFF8696B"/>
        <color rgb="FFFFEB84"/>
        <color rgb="FF63BE7B"/>
      </colorScale>
    </cfRule>
  </conditionalFormatting>
  <conditionalFormatting sqref="J22:K26">
    <cfRule type="colorScale" priority="166">
      <colorScale>
        <cfvo type="min"/>
        <cfvo type="percentile" val="50"/>
        <cfvo type="max"/>
        <color rgb="FFF8696B"/>
        <color rgb="FFFFEB84"/>
        <color rgb="FF63BE7B"/>
      </colorScale>
    </cfRule>
  </conditionalFormatting>
  <conditionalFormatting sqref="L22:L26">
    <cfRule type="colorScale" priority="165">
      <colorScale>
        <cfvo type="min"/>
        <cfvo type="percentile" val="50"/>
        <cfvo type="max"/>
        <color rgb="FFF8696B"/>
        <color rgb="FFFFEB84"/>
        <color rgb="FF63BE7B"/>
      </colorScale>
    </cfRule>
  </conditionalFormatting>
  <conditionalFormatting sqref="L22:L26">
    <cfRule type="colorScale" priority="164">
      <colorScale>
        <cfvo type="min"/>
        <cfvo type="percentile" val="50"/>
        <cfvo type="max"/>
        <color rgb="FFF8696B"/>
        <color rgb="FFFFEB84"/>
        <color rgb="FF63BE7B"/>
      </colorScale>
    </cfRule>
  </conditionalFormatting>
  <conditionalFormatting sqref="L22:L26">
    <cfRule type="colorScale" priority="163">
      <colorScale>
        <cfvo type="min"/>
        <cfvo type="percentile" val="50"/>
        <cfvo type="max"/>
        <color rgb="FFF8696B"/>
        <color rgb="FFFFEB84"/>
        <color rgb="FF63BE7B"/>
      </colorScale>
    </cfRule>
  </conditionalFormatting>
  <conditionalFormatting sqref="L22:M26">
    <cfRule type="colorScale" priority="162">
      <colorScale>
        <cfvo type="min"/>
        <cfvo type="percentile" val="50"/>
        <cfvo type="max"/>
        <color rgb="FFF8696B"/>
        <color rgb="FFFFEB84"/>
        <color rgb="FF63BE7B"/>
      </colorScale>
    </cfRule>
  </conditionalFormatting>
  <conditionalFormatting sqref="N22:N26">
    <cfRule type="colorScale" priority="161">
      <colorScale>
        <cfvo type="min"/>
        <cfvo type="percentile" val="50"/>
        <cfvo type="max"/>
        <color rgb="FFF8696B"/>
        <color rgb="FFFFEB84"/>
        <color rgb="FF63BE7B"/>
      </colorScale>
    </cfRule>
  </conditionalFormatting>
  <conditionalFormatting sqref="N22:N26">
    <cfRule type="colorScale" priority="160">
      <colorScale>
        <cfvo type="min"/>
        <cfvo type="percentile" val="50"/>
        <cfvo type="max"/>
        <color rgb="FFF8696B"/>
        <color rgb="FFFFEB84"/>
        <color rgb="FF63BE7B"/>
      </colorScale>
    </cfRule>
  </conditionalFormatting>
  <conditionalFormatting sqref="N22:N26">
    <cfRule type="colorScale" priority="159">
      <colorScale>
        <cfvo type="min"/>
        <cfvo type="percentile" val="50"/>
        <cfvo type="max"/>
        <color rgb="FFF8696B"/>
        <color rgb="FFFFEB84"/>
        <color rgb="FF63BE7B"/>
      </colorScale>
    </cfRule>
  </conditionalFormatting>
  <conditionalFormatting sqref="N22:O26">
    <cfRule type="colorScale" priority="158">
      <colorScale>
        <cfvo type="min"/>
        <cfvo type="percentile" val="50"/>
        <cfvo type="max"/>
        <color rgb="FFF8696B"/>
        <color rgb="FFFFEB84"/>
        <color rgb="FF63BE7B"/>
      </colorScale>
    </cfRule>
  </conditionalFormatting>
  <conditionalFormatting sqref="P22:P26">
    <cfRule type="colorScale" priority="157">
      <colorScale>
        <cfvo type="min"/>
        <cfvo type="percentile" val="50"/>
        <cfvo type="max"/>
        <color rgb="FFF8696B"/>
        <color rgb="FFFFEB84"/>
        <color rgb="FF63BE7B"/>
      </colorScale>
    </cfRule>
  </conditionalFormatting>
  <conditionalFormatting sqref="P22:P26">
    <cfRule type="colorScale" priority="156">
      <colorScale>
        <cfvo type="min"/>
        <cfvo type="percentile" val="50"/>
        <cfvo type="max"/>
        <color rgb="FFF8696B"/>
        <color rgb="FFFFEB84"/>
        <color rgb="FF63BE7B"/>
      </colorScale>
    </cfRule>
  </conditionalFormatting>
  <conditionalFormatting sqref="P22:P26">
    <cfRule type="colorScale" priority="155">
      <colorScale>
        <cfvo type="min"/>
        <cfvo type="percentile" val="50"/>
        <cfvo type="max"/>
        <color rgb="FFF8696B"/>
        <color rgb="FFFFEB84"/>
        <color rgb="FF63BE7B"/>
      </colorScale>
    </cfRule>
  </conditionalFormatting>
  <conditionalFormatting sqref="P22:Q26">
    <cfRule type="colorScale" priority="154">
      <colorScale>
        <cfvo type="min"/>
        <cfvo type="percentile" val="50"/>
        <cfvo type="max"/>
        <color rgb="FFF8696B"/>
        <color rgb="FFFFEB84"/>
        <color rgb="FF63BE7B"/>
      </colorScale>
    </cfRule>
  </conditionalFormatting>
  <conditionalFormatting sqref="R22:R26">
    <cfRule type="colorScale" priority="153">
      <colorScale>
        <cfvo type="min"/>
        <cfvo type="percentile" val="50"/>
        <cfvo type="max"/>
        <color rgb="FFF8696B"/>
        <color rgb="FFFFEB84"/>
        <color rgb="FF63BE7B"/>
      </colorScale>
    </cfRule>
  </conditionalFormatting>
  <conditionalFormatting sqref="R22:R26">
    <cfRule type="colorScale" priority="152">
      <colorScale>
        <cfvo type="min"/>
        <cfvo type="percentile" val="50"/>
        <cfvo type="max"/>
        <color rgb="FFF8696B"/>
        <color rgb="FFFFEB84"/>
        <color rgb="FF63BE7B"/>
      </colorScale>
    </cfRule>
  </conditionalFormatting>
  <conditionalFormatting sqref="R22:R26">
    <cfRule type="colorScale" priority="151">
      <colorScale>
        <cfvo type="min"/>
        <cfvo type="percentile" val="50"/>
        <cfvo type="max"/>
        <color rgb="FFF8696B"/>
        <color rgb="FFFFEB84"/>
        <color rgb="FF63BE7B"/>
      </colorScale>
    </cfRule>
  </conditionalFormatting>
  <conditionalFormatting sqref="R22:S26">
    <cfRule type="colorScale" priority="150">
      <colorScale>
        <cfvo type="min"/>
        <cfvo type="percentile" val="50"/>
        <cfvo type="max"/>
        <color rgb="FFF8696B"/>
        <color rgb="FFFFEB84"/>
        <color rgb="FF63BE7B"/>
      </colorScale>
    </cfRule>
  </conditionalFormatting>
  <conditionalFormatting sqref="T22:T26">
    <cfRule type="colorScale" priority="149">
      <colorScale>
        <cfvo type="min"/>
        <cfvo type="percentile" val="50"/>
        <cfvo type="max"/>
        <color rgb="FFF8696B"/>
        <color rgb="FFFFEB84"/>
        <color rgb="FF63BE7B"/>
      </colorScale>
    </cfRule>
  </conditionalFormatting>
  <conditionalFormatting sqref="T22:T26">
    <cfRule type="colorScale" priority="148">
      <colorScale>
        <cfvo type="min"/>
        <cfvo type="percentile" val="50"/>
        <cfvo type="max"/>
        <color rgb="FFF8696B"/>
        <color rgb="FFFFEB84"/>
        <color rgb="FF63BE7B"/>
      </colorScale>
    </cfRule>
  </conditionalFormatting>
  <conditionalFormatting sqref="T22:T26">
    <cfRule type="colorScale" priority="147">
      <colorScale>
        <cfvo type="min"/>
        <cfvo type="percentile" val="50"/>
        <cfvo type="max"/>
        <color rgb="FFF8696B"/>
        <color rgb="FFFFEB84"/>
        <color rgb="FF63BE7B"/>
      </colorScale>
    </cfRule>
  </conditionalFormatting>
  <conditionalFormatting sqref="T22:U26">
    <cfRule type="colorScale" priority="146">
      <colorScale>
        <cfvo type="min"/>
        <cfvo type="percentile" val="50"/>
        <cfvo type="max"/>
        <color rgb="FFF8696B"/>
        <color rgb="FFFFEB84"/>
        <color rgb="FF63BE7B"/>
      </colorScale>
    </cfRule>
  </conditionalFormatting>
  <conditionalFormatting sqref="V22:V26">
    <cfRule type="colorScale" priority="145">
      <colorScale>
        <cfvo type="min"/>
        <cfvo type="percentile" val="50"/>
        <cfvo type="max"/>
        <color rgb="FFF8696B"/>
        <color rgb="FFFFEB84"/>
        <color rgb="FF63BE7B"/>
      </colorScale>
    </cfRule>
  </conditionalFormatting>
  <conditionalFormatting sqref="V22:V26">
    <cfRule type="colorScale" priority="144">
      <colorScale>
        <cfvo type="min"/>
        <cfvo type="percentile" val="50"/>
        <cfvo type="max"/>
        <color rgb="FFF8696B"/>
        <color rgb="FFFFEB84"/>
        <color rgb="FF63BE7B"/>
      </colorScale>
    </cfRule>
  </conditionalFormatting>
  <conditionalFormatting sqref="V22:V26">
    <cfRule type="colorScale" priority="143">
      <colorScale>
        <cfvo type="min"/>
        <cfvo type="percentile" val="50"/>
        <cfvo type="max"/>
        <color rgb="FFF8696B"/>
        <color rgb="FFFFEB84"/>
        <color rgb="FF63BE7B"/>
      </colorScale>
    </cfRule>
  </conditionalFormatting>
  <conditionalFormatting sqref="V22:W26">
    <cfRule type="colorScale" priority="142">
      <colorScale>
        <cfvo type="min"/>
        <cfvo type="percentile" val="50"/>
        <cfvo type="max"/>
        <color rgb="FFF8696B"/>
        <color rgb="FFFFEB84"/>
        <color rgb="FF63BE7B"/>
      </colorScale>
    </cfRule>
  </conditionalFormatting>
  <conditionalFormatting sqref="X22:X26">
    <cfRule type="colorScale" priority="141">
      <colorScale>
        <cfvo type="min"/>
        <cfvo type="percentile" val="50"/>
        <cfvo type="max"/>
        <color rgb="FFF8696B"/>
        <color rgb="FFFFEB84"/>
        <color rgb="FF63BE7B"/>
      </colorScale>
    </cfRule>
  </conditionalFormatting>
  <conditionalFormatting sqref="X22:X26">
    <cfRule type="colorScale" priority="140">
      <colorScale>
        <cfvo type="min"/>
        <cfvo type="percentile" val="50"/>
        <cfvo type="max"/>
        <color rgb="FFF8696B"/>
        <color rgb="FFFFEB84"/>
        <color rgb="FF63BE7B"/>
      </colorScale>
    </cfRule>
  </conditionalFormatting>
  <conditionalFormatting sqref="X22:X26">
    <cfRule type="colorScale" priority="139">
      <colorScale>
        <cfvo type="min"/>
        <cfvo type="percentile" val="50"/>
        <cfvo type="max"/>
        <color rgb="FFF8696B"/>
        <color rgb="FFFFEB84"/>
        <color rgb="FF63BE7B"/>
      </colorScale>
    </cfRule>
  </conditionalFormatting>
  <conditionalFormatting sqref="X22:Y26">
    <cfRule type="colorScale" priority="138">
      <colorScale>
        <cfvo type="min"/>
        <cfvo type="percentile" val="50"/>
        <cfvo type="max"/>
        <color rgb="FFF8696B"/>
        <color rgb="FFFFEB84"/>
        <color rgb="FF63BE7B"/>
      </colorScale>
    </cfRule>
  </conditionalFormatting>
  <conditionalFormatting sqref="Z22:Z26">
    <cfRule type="colorScale" priority="137">
      <colorScale>
        <cfvo type="min"/>
        <cfvo type="percentile" val="50"/>
        <cfvo type="max"/>
        <color rgb="FFF8696B"/>
        <color rgb="FFFFEB84"/>
        <color rgb="FF63BE7B"/>
      </colorScale>
    </cfRule>
  </conditionalFormatting>
  <conditionalFormatting sqref="Z22:Z26">
    <cfRule type="colorScale" priority="136">
      <colorScale>
        <cfvo type="min"/>
        <cfvo type="percentile" val="50"/>
        <cfvo type="max"/>
        <color rgb="FFF8696B"/>
        <color rgb="FFFFEB84"/>
        <color rgb="FF63BE7B"/>
      </colorScale>
    </cfRule>
  </conditionalFormatting>
  <conditionalFormatting sqref="Z22:Z26">
    <cfRule type="colorScale" priority="135">
      <colorScale>
        <cfvo type="min"/>
        <cfvo type="percentile" val="50"/>
        <cfvo type="max"/>
        <color rgb="FFF8696B"/>
        <color rgb="FFFFEB84"/>
        <color rgb="FF63BE7B"/>
      </colorScale>
    </cfRule>
  </conditionalFormatting>
  <conditionalFormatting sqref="Z22:AA26">
    <cfRule type="colorScale" priority="134">
      <colorScale>
        <cfvo type="min"/>
        <cfvo type="percentile" val="50"/>
        <cfvo type="max"/>
        <color rgb="FFF8696B"/>
        <color rgb="FFFFEB84"/>
        <color rgb="FF63BE7B"/>
      </colorScale>
    </cfRule>
  </conditionalFormatting>
  <conditionalFormatting sqref="AB22:AB26">
    <cfRule type="colorScale" priority="133">
      <colorScale>
        <cfvo type="min"/>
        <cfvo type="percentile" val="50"/>
        <cfvo type="max"/>
        <color rgb="FFF8696B"/>
        <color rgb="FFFFEB84"/>
        <color rgb="FF63BE7B"/>
      </colorScale>
    </cfRule>
  </conditionalFormatting>
  <conditionalFormatting sqref="AB22:AB26">
    <cfRule type="colorScale" priority="132">
      <colorScale>
        <cfvo type="min"/>
        <cfvo type="percentile" val="50"/>
        <cfvo type="max"/>
        <color rgb="FFF8696B"/>
        <color rgb="FFFFEB84"/>
        <color rgb="FF63BE7B"/>
      </colorScale>
    </cfRule>
  </conditionalFormatting>
  <conditionalFormatting sqref="AB22:AB26">
    <cfRule type="colorScale" priority="131">
      <colorScale>
        <cfvo type="min"/>
        <cfvo type="percentile" val="50"/>
        <cfvo type="max"/>
        <color rgb="FFF8696B"/>
        <color rgb="FFFFEB84"/>
        <color rgb="FF63BE7B"/>
      </colorScale>
    </cfRule>
  </conditionalFormatting>
  <conditionalFormatting sqref="AB22:AC26">
    <cfRule type="colorScale" priority="130">
      <colorScale>
        <cfvo type="min"/>
        <cfvo type="percentile" val="50"/>
        <cfvo type="max"/>
        <color rgb="FFF8696B"/>
        <color rgb="FFFFEB84"/>
        <color rgb="FF63BE7B"/>
      </colorScale>
    </cfRule>
  </conditionalFormatting>
  <conditionalFormatting sqref="AD22:AD26">
    <cfRule type="colorScale" priority="129">
      <colorScale>
        <cfvo type="min"/>
        <cfvo type="percentile" val="50"/>
        <cfvo type="max"/>
        <color rgb="FFF8696B"/>
        <color rgb="FFFFEB84"/>
        <color rgb="FF63BE7B"/>
      </colorScale>
    </cfRule>
  </conditionalFormatting>
  <conditionalFormatting sqref="AD22:AD26">
    <cfRule type="colorScale" priority="128">
      <colorScale>
        <cfvo type="min"/>
        <cfvo type="percentile" val="50"/>
        <cfvo type="max"/>
        <color rgb="FFF8696B"/>
        <color rgb="FFFFEB84"/>
        <color rgb="FF63BE7B"/>
      </colorScale>
    </cfRule>
  </conditionalFormatting>
  <conditionalFormatting sqref="AD22:AD26">
    <cfRule type="colorScale" priority="127">
      <colorScale>
        <cfvo type="min"/>
        <cfvo type="percentile" val="50"/>
        <cfvo type="max"/>
        <color rgb="FFF8696B"/>
        <color rgb="FFFFEB84"/>
        <color rgb="FF63BE7B"/>
      </colorScale>
    </cfRule>
  </conditionalFormatting>
  <conditionalFormatting sqref="AD22:AE26">
    <cfRule type="colorScale" priority="126">
      <colorScale>
        <cfvo type="min"/>
        <cfvo type="percentile" val="50"/>
        <cfvo type="max"/>
        <color rgb="FFF8696B"/>
        <color rgb="FFFFEB84"/>
        <color rgb="FF63BE7B"/>
      </colorScale>
    </cfRule>
  </conditionalFormatting>
  <conditionalFormatting sqref="AF22:AF26">
    <cfRule type="colorScale" priority="125">
      <colorScale>
        <cfvo type="min"/>
        <cfvo type="percentile" val="50"/>
        <cfvo type="max"/>
        <color rgb="FFF8696B"/>
        <color rgb="FFFFEB84"/>
        <color rgb="FF63BE7B"/>
      </colorScale>
    </cfRule>
  </conditionalFormatting>
  <conditionalFormatting sqref="AF22:AG26">
    <cfRule type="colorScale" priority="122">
      <colorScale>
        <cfvo type="min"/>
        <cfvo type="percentile" val="50"/>
        <cfvo type="max"/>
        <color rgb="FFF8696B"/>
        <color rgb="FFFFEB84"/>
        <color rgb="FF63BE7B"/>
      </colorScale>
    </cfRule>
  </conditionalFormatting>
  <conditionalFormatting sqref="AH22:AH26">
    <cfRule type="colorScale" priority="121">
      <colorScale>
        <cfvo type="min"/>
        <cfvo type="percentile" val="50"/>
        <cfvo type="max"/>
        <color rgb="FFF8696B"/>
        <color rgb="FFFFEB84"/>
        <color rgb="FF63BE7B"/>
      </colorScale>
    </cfRule>
  </conditionalFormatting>
  <conditionalFormatting sqref="AH22:AH26">
    <cfRule type="colorScale" priority="120">
      <colorScale>
        <cfvo type="min"/>
        <cfvo type="percentile" val="50"/>
        <cfvo type="max"/>
        <color rgb="FFF8696B"/>
        <color rgb="FFFFEB84"/>
        <color rgb="FF63BE7B"/>
      </colorScale>
    </cfRule>
  </conditionalFormatting>
  <conditionalFormatting sqref="AH22:AH26">
    <cfRule type="colorScale" priority="119">
      <colorScale>
        <cfvo type="min"/>
        <cfvo type="percentile" val="50"/>
        <cfvo type="max"/>
        <color rgb="FFF8696B"/>
        <color rgb="FFFFEB84"/>
        <color rgb="FF63BE7B"/>
      </colorScale>
    </cfRule>
  </conditionalFormatting>
  <conditionalFormatting sqref="AH22:AI26">
    <cfRule type="colorScale" priority="118">
      <colorScale>
        <cfvo type="min"/>
        <cfvo type="percentile" val="50"/>
        <cfvo type="max"/>
        <color rgb="FFF8696B"/>
        <color rgb="FFFFEB84"/>
        <color rgb="FF63BE7B"/>
      </colorScale>
    </cfRule>
  </conditionalFormatting>
  <conditionalFormatting sqref="AJ22:AJ26">
    <cfRule type="colorScale" priority="117">
      <colorScale>
        <cfvo type="min"/>
        <cfvo type="percentile" val="50"/>
        <cfvo type="max"/>
        <color rgb="FFF8696B"/>
        <color rgb="FFFFEB84"/>
        <color rgb="FF63BE7B"/>
      </colorScale>
    </cfRule>
  </conditionalFormatting>
  <conditionalFormatting sqref="AJ22:AJ26">
    <cfRule type="colorScale" priority="116">
      <colorScale>
        <cfvo type="min"/>
        <cfvo type="percentile" val="50"/>
        <cfvo type="max"/>
        <color rgb="FFF8696B"/>
        <color rgb="FFFFEB84"/>
        <color rgb="FF63BE7B"/>
      </colorScale>
    </cfRule>
  </conditionalFormatting>
  <conditionalFormatting sqref="AJ22:AJ26">
    <cfRule type="colorScale" priority="115">
      <colorScale>
        <cfvo type="min"/>
        <cfvo type="percentile" val="50"/>
        <cfvo type="max"/>
        <color rgb="FFF8696B"/>
        <color rgb="FFFFEB84"/>
        <color rgb="FF63BE7B"/>
      </colorScale>
    </cfRule>
  </conditionalFormatting>
  <conditionalFormatting sqref="AJ22:AK26">
    <cfRule type="colorScale" priority="114">
      <colorScale>
        <cfvo type="min"/>
        <cfvo type="percentile" val="50"/>
        <cfvo type="max"/>
        <color rgb="FFF8696B"/>
        <color rgb="FFFFEB84"/>
        <color rgb="FF63BE7B"/>
      </colorScale>
    </cfRule>
  </conditionalFormatting>
  <conditionalFormatting sqref="AL22:AL26">
    <cfRule type="colorScale" priority="113">
      <colorScale>
        <cfvo type="min"/>
        <cfvo type="percentile" val="50"/>
        <cfvo type="max"/>
        <color rgb="FFF8696B"/>
        <color rgb="FFFFEB84"/>
        <color rgb="FF63BE7B"/>
      </colorScale>
    </cfRule>
  </conditionalFormatting>
  <conditionalFormatting sqref="AL22:AL26">
    <cfRule type="colorScale" priority="112">
      <colorScale>
        <cfvo type="min"/>
        <cfvo type="percentile" val="50"/>
        <cfvo type="max"/>
        <color rgb="FFF8696B"/>
        <color rgb="FFFFEB84"/>
        <color rgb="FF63BE7B"/>
      </colorScale>
    </cfRule>
  </conditionalFormatting>
  <conditionalFormatting sqref="AL22:AL26">
    <cfRule type="colorScale" priority="111">
      <colorScale>
        <cfvo type="min"/>
        <cfvo type="percentile" val="50"/>
        <cfvo type="max"/>
        <color rgb="FFF8696B"/>
        <color rgb="FFFFEB84"/>
        <color rgb="FF63BE7B"/>
      </colorScale>
    </cfRule>
  </conditionalFormatting>
  <conditionalFormatting sqref="AL22:AM26">
    <cfRule type="colorScale" priority="110">
      <colorScale>
        <cfvo type="min"/>
        <cfvo type="percentile" val="50"/>
        <cfvo type="max"/>
        <color rgb="FFF8696B"/>
        <color rgb="FFFFEB84"/>
        <color rgb="FF63BE7B"/>
      </colorScale>
    </cfRule>
  </conditionalFormatting>
  <conditionalFormatting sqref="AN22:AN26">
    <cfRule type="colorScale" priority="109">
      <colorScale>
        <cfvo type="min"/>
        <cfvo type="percentile" val="50"/>
        <cfvo type="max"/>
        <color rgb="FFF8696B"/>
        <color rgb="FFFFEB84"/>
        <color rgb="FF63BE7B"/>
      </colorScale>
    </cfRule>
  </conditionalFormatting>
  <conditionalFormatting sqref="AN22:AN26">
    <cfRule type="colorScale" priority="108">
      <colorScale>
        <cfvo type="min"/>
        <cfvo type="percentile" val="50"/>
        <cfvo type="max"/>
        <color rgb="FFF8696B"/>
        <color rgb="FFFFEB84"/>
        <color rgb="FF63BE7B"/>
      </colorScale>
    </cfRule>
  </conditionalFormatting>
  <conditionalFormatting sqref="AN22:AN26">
    <cfRule type="colorScale" priority="107">
      <colorScale>
        <cfvo type="min"/>
        <cfvo type="percentile" val="50"/>
        <cfvo type="max"/>
        <color rgb="FFF8696B"/>
        <color rgb="FFFFEB84"/>
        <color rgb="FF63BE7B"/>
      </colorScale>
    </cfRule>
  </conditionalFormatting>
  <conditionalFormatting sqref="AN22:AO26">
    <cfRule type="colorScale" priority="106">
      <colorScale>
        <cfvo type="min"/>
        <cfvo type="percentile" val="50"/>
        <cfvo type="max"/>
        <color rgb="FFF8696B"/>
        <color rgb="FFFFEB84"/>
        <color rgb="FF63BE7B"/>
      </colorScale>
    </cfRule>
  </conditionalFormatting>
  <conditionalFormatting sqref="AP22:AP26">
    <cfRule type="colorScale" priority="105">
      <colorScale>
        <cfvo type="min"/>
        <cfvo type="percentile" val="50"/>
        <cfvo type="max"/>
        <color rgb="FFF8696B"/>
        <color rgb="FFFFEB84"/>
        <color rgb="FF63BE7B"/>
      </colorScale>
    </cfRule>
  </conditionalFormatting>
  <conditionalFormatting sqref="AP22:AP26">
    <cfRule type="colorScale" priority="104">
      <colorScale>
        <cfvo type="min"/>
        <cfvo type="percentile" val="50"/>
        <cfvo type="max"/>
        <color rgb="FFF8696B"/>
        <color rgb="FFFFEB84"/>
        <color rgb="FF63BE7B"/>
      </colorScale>
    </cfRule>
  </conditionalFormatting>
  <conditionalFormatting sqref="AP22:AP26">
    <cfRule type="colorScale" priority="103">
      <colorScale>
        <cfvo type="min"/>
        <cfvo type="percentile" val="50"/>
        <cfvo type="max"/>
        <color rgb="FFF8696B"/>
        <color rgb="FFFFEB84"/>
        <color rgb="FF63BE7B"/>
      </colorScale>
    </cfRule>
  </conditionalFormatting>
  <conditionalFormatting sqref="AP22:AQ26">
    <cfRule type="colorScale" priority="102">
      <colorScale>
        <cfvo type="min"/>
        <cfvo type="percentile" val="50"/>
        <cfvo type="max"/>
        <color rgb="FFF8696B"/>
        <color rgb="FFFFEB84"/>
        <color rgb="FF63BE7B"/>
      </colorScale>
    </cfRule>
  </conditionalFormatting>
  <conditionalFormatting sqref="AR22:AR26">
    <cfRule type="colorScale" priority="101">
      <colorScale>
        <cfvo type="min"/>
        <cfvo type="percentile" val="50"/>
        <cfvo type="max"/>
        <color rgb="FFF8696B"/>
        <color rgb="FFFFEB84"/>
        <color rgb="FF63BE7B"/>
      </colorScale>
    </cfRule>
  </conditionalFormatting>
  <conditionalFormatting sqref="AR22:AR26">
    <cfRule type="colorScale" priority="100">
      <colorScale>
        <cfvo type="min"/>
        <cfvo type="percentile" val="50"/>
        <cfvo type="max"/>
        <color rgb="FFF8696B"/>
        <color rgb="FFFFEB84"/>
        <color rgb="FF63BE7B"/>
      </colorScale>
    </cfRule>
  </conditionalFormatting>
  <conditionalFormatting sqref="AR22:AR26">
    <cfRule type="colorScale" priority="99">
      <colorScale>
        <cfvo type="min"/>
        <cfvo type="percentile" val="50"/>
        <cfvo type="max"/>
        <color rgb="FFF8696B"/>
        <color rgb="FFFFEB84"/>
        <color rgb="FF63BE7B"/>
      </colorScale>
    </cfRule>
  </conditionalFormatting>
  <conditionalFormatting sqref="AR22:AS26">
    <cfRule type="colorScale" priority="98">
      <colorScale>
        <cfvo type="min"/>
        <cfvo type="percentile" val="50"/>
        <cfvo type="max"/>
        <color rgb="FFF8696B"/>
        <color rgb="FFFFEB84"/>
        <color rgb="FF63BE7B"/>
      </colorScale>
    </cfRule>
  </conditionalFormatting>
  <conditionalFormatting sqref="AT22:AT26">
    <cfRule type="colorScale" priority="97">
      <colorScale>
        <cfvo type="min"/>
        <cfvo type="percentile" val="50"/>
        <cfvo type="max"/>
        <color rgb="FFF8696B"/>
        <color rgb="FFFFEB84"/>
        <color rgb="FF63BE7B"/>
      </colorScale>
    </cfRule>
  </conditionalFormatting>
  <conditionalFormatting sqref="AT22:AT26">
    <cfRule type="colorScale" priority="96">
      <colorScale>
        <cfvo type="min"/>
        <cfvo type="percentile" val="50"/>
        <cfvo type="max"/>
        <color rgb="FFF8696B"/>
        <color rgb="FFFFEB84"/>
        <color rgb="FF63BE7B"/>
      </colorScale>
    </cfRule>
  </conditionalFormatting>
  <conditionalFormatting sqref="AT22:AT26">
    <cfRule type="colorScale" priority="95">
      <colorScale>
        <cfvo type="min"/>
        <cfvo type="percentile" val="50"/>
        <cfvo type="max"/>
        <color rgb="FFF8696B"/>
        <color rgb="FFFFEB84"/>
        <color rgb="FF63BE7B"/>
      </colorScale>
    </cfRule>
  </conditionalFormatting>
  <conditionalFormatting sqref="AT22:AU26">
    <cfRule type="colorScale" priority="94">
      <colorScale>
        <cfvo type="min"/>
        <cfvo type="percentile" val="50"/>
        <cfvo type="max"/>
        <color rgb="FFF8696B"/>
        <color rgb="FFFFEB84"/>
        <color rgb="FF63BE7B"/>
      </colorScale>
    </cfRule>
  </conditionalFormatting>
  <conditionalFormatting sqref="AV22:AV26">
    <cfRule type="colorScale" priority="93">
      <colorScale>
        <cfvo type="min"/>
        <cfvo type="percentile" val="50"/>
        <cfvo type="max"/>
        <color rgb="FFF8696B"/>
        <color rgb="FFFFEB84"/>
        <color rgb="FF63BE7B"/>
      </colorScale>
    </cfRule>
  </conditionalFormatting>
  <conditionalFormatting sqref="AV22:AV26">
    <cfRule type="colorScale" priority="92">
      <colorScale>
        <cfvo type="min"/>
        <cfvo type="percentile" val="50"/>
        <cfvo type="max"/>
        <color rgb="FFF8696B"/>
        <color rgb="FFFFEB84"/>
        <color rgb="FF63BE7B"/>
      </colorScale>
    </cfRule>
  </conditionalFormatting>
  <conditionalFormatting sqref="AV22:AV26">
    <cfRule type="colorScale" priority="91">
      <colorScale>
        <cfvo type="min"/>
        <cfvo type="percentile" val="50"/>
        <cfvo type="max"/>
        <color rgb="FFF8696B"/>
        <color rgb="FFFFEB84"/>
        <color rgb="FF63BE7B"/>
      </colorScale>
    </cfRule>
  </conditionalFormatting>
  <conditionalFormatting sqref="AV22:AW26">
    <cfRule type="colorScale" priority="90">
      <colorScale>
        <cfvo type="min"/>
        <cfvo type="percentile" val="50"/>
        <cfvo type="max"/>
        <color rgb="FFF8696B"/>
        <color rgb="FFFFEB84"/>
        <color rgb="FF63BE7B"/>
      </colorScale>
    </cfRule>
  </conditionalFormatting>
  <conditionalFormatting sqref="AX22:AX26">
    <cfRule type="colorScale" priority="89">
      <colorScale>
        <cfvo type="min"/>
        <cfvo type="percentile" val="50"/>
        <cfvo type="max"/>
        <color rgb="FFF8696B"/>
        <color rgb="FFFFEB84"/>
        <color rgb="FF63BE7B"/>
      </colorScale>
    </cfRule>
  </conditionalFormatting>
  <conditionalFormatting sqref="AX22:AX26">
    <cfRule type="colorScale" priority="88">
      <colorScale>
        <cfvo type="min"/>
        <cfvo type="percentile" val="50"/>
        <cfvo type="max"/>
        <color rgb="FFF8696B"/>
        <color rgb="FFFFEB84"/>
        <color rgb="FF63BE7B"/>
      </colorScale>
    </cfRule>
  </conditionalFormatting>
  <conditionalFormatting sqref="AX22:AX26">
    <cfRule type="colorScale" priority="87">
      <colorScale>
        <cfvo type="min"/>
        <cfvo type="percentile" val="50"/>
        <cfvo type="max"/>
        <color rgb="FFF8696B"/>
        <color rgb="FFFFEB84"/>
        <color rgb="FF63BE7B"/>
      </colorScale>
    </cfRule>
  </conditionalFormatting>
  <conditionalFormatting sqref="AX22:AY26">
    <cfRule type="colorScale" priority="86">
      <colorScale>
        <cfvo type="min"/>
        <cfvo type="percentile" val="50"/>
        <cfvo type="max"/>
        <color rgb="FFF8696B"/>
        <color rgb="FFFFEB84"/>
        <color rgb="FF63BE7B"/>
      </colorScale>
    </cfRule>
  </conditionalFormatting>
  <conditionalFormatting sqref="AZ22:AZ26">
    <cfRule type="colorScale" priority="85">
      <colorScale>
        <cfvo type="min"/>
        <cfvo type="percentile" val="50"/>
        <cfvo type="max"/>
        <color rgb="FFF8696B"/>
        <color rgb="FFFFEB84"/>
        <color rgb="FF63BE7B"/>
      </colorScale>
    </cfRule>
  </conditionalFormatting>
  <conditionalFormatting sqref="AZ22:AZ26">
    <cfRule type="colorScale" priority="84">
      <colorScale>
        <cfvo type="min"/>
        <cfvo type="percentile" val="50"/>
        <cfvo type="max"/>
        <color rgb="FFF8696B"/>
        <color rgb="FFFFEB84"/>
        <color rgb="FF63BE7B"/>
      </colorScale>
    </cfRule>
  </conditionalFormatting>
  <conditionalFormatting sqref="AZ22:AZ26">
    <cfRule type="colorScale" priority="83">
      <colorScale>
        <cfvo type="min"/>
        <cfvo type="percentile" val="50"/>
        <cfvo type="max"/>
        <color rgb="FFF8696B"/>
        <color rgb="FFFFEB84"/>
        <color rgb="FF63BE7B"/>
      </colorScale>
    </cfRule>
  </conditionalFormatting>
  <conditionalFormatting sqref="AZ22:BA26">
    <cfRule type="colorScale" priority="82">
      <colorScale>
        <cfvo type="min"/>
        <cfvo type="percentile" val="50"/>
        <cfvo type="max"/>
        <color rgb="FFF8696B"/>
        <color rgb="FFFFEB84"/>
        <color rgb="FF63BE7B"/>
      </colorScale>
    </cfRule>
  </conditionalFormatting>
  <conditionalFormatting sqref="BB22:BB26">
    <cfRule type="colorScale" priority="81">
      <colorScale>
        <cfvo type="min"/>
        <cfvo type="percentile" val="50"/>
        <cfvo type="max"/>
        <color rgb="FFF8696B"/>
        <color rgb="FFFFEB84"/>
        <color rgb="FF63BE7B"/>
      </colorScale>
    </cfRule>
  </conditionalFormatting>
  <conditionalFormatting sqref="BB22:BB26">
    <cfRule type="colorScale" priority="80">
      <colorScale>
        <cfvo type="min"/>
        <cfvo type="percentile" val="50"/>
        <cfvo type="max"/>
        <color rgb="FFF8696B"/>
        <color rgb="FFFFEB84"/>
        <color rgb="FF63BE7B"/>
      </colorScale>
    </cfRule>
  </conditionalFormatting>
  <conditionalFormatting sqref="BB22:BB26">
    <cfRule type="colorScale" priority="79">
      <colorScale>
        <cfvo type="min"/>
        <cfvo type="percentile" val="50"/>
        <cfvo type="max"/>
        <color rgb="FFF8696B"/>
        <color rgb="FFFFEB84"/>
        <color rgb="FF63BE7B"/>
      </colorScale>
    </cfRule>
  </conditionalFormatting>
  <conditionalFormatting sqref="BB22:BC26">
    <cfRule type="colorScale" priority="78">
      <colorScale>
        <cfvo type="min"/>
        <cfvo type="percentile" val="50"/>
        <cfvo type="max"/>
        <color rgb="FFF8696B"/>
        <color rgb="FFFFEB84"/>
        <color rgb="FF63BE7B"/>
      </colorScale>
    </cfRule>
  </conditionalFormatting>
  <conditionalFormatting sqref="BD22:BD26">
    <cfRule type="colorScale" priority="77">
      <colorScale>
        <cfvo type="min"/>
        <cfvo type="percentile" val="50"/>
        <cfvo type="max"/>
        <color rgb="FFF8696B"/>
        <color rgb="FFFFEB84"/>
        <color rgb="FF63BE7B"/>
      </colorScale>
    </cfRule>
  </conditionalFormatting>
  <conditionalFormatting sqref="BD22:BD26">
    <cfRule type="colorScale" priority="76">
      <colorScale>
        <cfvo type="min"/>
        <cfvo type="percentile" val="50"/>
        <cfvo type="max"/>
        <color rgb="FFF8696B"/>
        <color rgb="FFFFEB84"/>
        <color rgb="FF63BE7B"/>
      </colorScale>
    </cfRule>
  </conditionalFormatting>
  <conditionalFormatting sqref="BD22:BD26">
    <cfRule type="colorScale" priority="75">
      <colorScale>
        <cfvo type="min"/>
        <cfvo type="percentile" val="50"/>
        <cfvo type="max"/>
        <color rgb="FFF8696B"/>
        <color rgb="FFFFEB84"/>
        <color rgb="FF63BE7B"/>
      </colorScale>
    </cfRule>
  </conditionalFormatting>
  <conditionalFormatting sqref="BD22:BE26">
    <cfRule type="colorScale" priority="74">
      <colorScale>
        <cfvo type="min"/>
        <cfvo type="percentile" val="50"/>
        <cfvo type="max"/>
        <color rgb="FFF8696B"/>
        <color rgb="FFFFEB84"/>
        <color rgb="FF63BE7B"/>
      </colorScale>
    </cfRule>
  </conditionalFormatting>
  <conditionalFormatting sqref="BF22:BF26">
    <cfRule type="colorScale" priority="73">
      <colorScale>
        <cfvo type="min"/>
        <cfvo type="percentile" val="50"/>
        <cfvo type="max"/>
        <color rgb="FFF8696B"/>
        <color rgb="FFFFEB84"/>
        <color rgb="FF63BE7B"/>
      </colorScale>
    </cfRule>
  </conditionalFormatting>
  <conditionalFormatting sqref="BF22:BF26">
    <cfRule type="colorScale" priority="72">
      <colorScale>
        <cfvo type="min"/>
        <cfvo type="percentile" val="50"/>
        <cfvo type="max"/>
        <color rgb="FFF8696B"/>
        <color rgb="FFFFEB84"/>
        <color rgb="FF63BE7B"/>
      </colorScale>
    </cfRule>
  </conditionalFormatting>
  <conditionalFormatting sqref="BF22:BF26">
    <cfRule type="colorScale" priority="71">
      <colorScale>
        <cfvo type="min"/>
        <cfvo type="percentile" val="50"/>
        <cfvo type="max"/>
        <color rgb="FFF8696B"/>
        <color rgb="FFFFEB84"/>
        <color rgb="FF63BE7B"/>
      </colorScale>
    </cfRule>
  </conditionalFormatting>
  <conditionalFormatting sqref="BF22:BG26">
    <cfRule type="colorScale" priority="70">
      <colorScale>
        <cfvo type="min"/>
        <cfvo type="percentile" val="50"/>
        <cfvo type="max"/>
        <color rgb="FFF8696B"/>
        <color rgb="FFFFEB84"/>
        <color rgb="FF63BE7B"/>
      </colorScale>
    </cfRule>
  </conditionalFormatting>
  <conditionalFormatting sqref="BH22:BH26">
    <cfRule type="colorScale" priority="69">
      <colorScale>
        <cfvo type="min"/>
        <cfvo type="percentile" val="50"/>
        <cfvo type="max"/>
        <color rgb="FFF8696B"/>
        <color rgb="FFFFEB84"/>
        <color rgb="FF63BE7B"/>
      </colorScale>
    </cfRule>
  </conditionalFormatting>
  <conditionalFormatting sqref="BH22:BH26">
    <cfRule type="colorScale" priority="68">
      <colorScale>
        <cfvo type="min"/>
        <cfvo type="percentile" val="50"/>
        <cfvo type="max"/>
        <color rgb="FFF8696B"/>
        <color rgb="FFFFEB84"/>
        <color rgb="FF63BE7B"/>
      </colorScale>
    </cfRule>
  </conditionalFormatting>
  <conditionalFormatting sqref="BH22:BH26">
    <cfRule type="colorScale" priority="67">
      <colorScale>
        <cfvo type="min"/>
        <cfvo type="percentile" val="50"/>
        <cfvo type="max"/>
        <color rgb="FFF8696B"/>
        <color rgb="FFFFEB84"/>
        <color rgb="FF63BE7B"/>
      </colorScale>
    </cfRule>
  </conditionalFormatting>
  <conditionalFormatting sqref="BH22:BI26">
    <cfRule type="colorScale" priority="66">
      <colorScale>
        <cfvo type="min"/>
        <cfvo type="percentile" val="50"/>
        <cfvo type="max"/>
        <color rgb="FFF8696B"/>
        <color rgb="FFFFEB84"/>
        <color rgb="FF63BE7B"/>
      </colorScale>
    </cfRule>
  </conditionalFormatting>
  <conditionalFormatting sqref="BJ22:BJ26">
    <cfRule type="colorScale" priority="65">
      <colorScale>
        <cfvo type="min"/>
        <cfvo type="percentile" val="50"/>
        <cfvo type="max"/>
        <color rgb="FFF8696B"/>
        <color rgb="FFFFEB84"/>
        <color rgb="FF63BE7B"/>
      </colorScale>
    </cfRule>
  </conditionalFormatting>
  <conditionalFormatting sqref="BJ22:BJ26">
    <cfRule type="colorScale" priority="64">
      <colorScale>
        <cfvo type="min"/>
        <cfvo type="percentile" val="50"/>
        <cfvo type="max"/>
        <color rgb="FFF8696B"/>
        <color rgb="FFFFEB84"/>
        <color rgb="FF63BE7B"/>
      </colorScale>
    </cfRule>
  </conditionalFormatting>
  <conditionalFormatting sqref="BJ22:BJ26">
    <cfRule type="colorScale" priority="63">
      <colorScale>
        <cfvo type="min"/>
        <cfvo type="percentile" val="50"/>
        <cfvo type="max"/>
        <color rgb="FFF8696B"/>
        <color rgb="FFFFEB84"/>
        <color rgb="FF63BE7B"/>
      </colorScale>
    </cfRule>
  </conditionalFormatting>
  <conditionalFormatting sqref="BJ22:BK26">
    <cfRule type="colorScale" priority="62">
      <colorScale>
        <cfvo type="min"/>
        <cfvo type="percentile" val="50"/>
        <cfvo type="max"/>
        <color rgb="FFF8696B"/>
        <color rgb="FFFFEB84"/>
        <color rgb="FF63BE7B"/>
      </colorScale>
    </cfRule>
  </conditionalFormatting>
  <conditionalFormatting sqref="BL22:BL26">
    <cfRule type="colorScale" priority="61">
      <colorScale>
        <cfvo type="min"/>
        <cfvo type="percentile" val="50"/>
        <cfvo type="max"/>
        <color rgb="FFF8696B"/>
        <color rgb="FFFFEB84"/>
        <color rgb="FF63BE7B"/>
      </colorScale>
    </cfRule>
  </conditionalFormatting>
  <conditionalFormatting sqref="BL22:BL26">
    <cfRule type="colorScale" priority="60">
      <colorScale>
        <cfvo type="min"/>
        <cfvo type="percentile" val="50"/>
        <cfvo type="max"/>
        <color rgb="FFF8696B"/>
        <color rgb="FFFFEB84"/>
        <color rgb="FF63BE7B"/>
      </colorScale>
    </cfRule>
  </conditionalFormatting>
  <conditionalFormatting sqref="BL22:BL26">
    <cfRule type="colorScale" priority="59">
      <colorScale>
        <cfvo type="min"/>
        <cfvo type="percentile" val="50"/>
        <cfvo type="max"/>
        <color rgb="FFF8696B"/>
        <color rgb="FFFFEB84"/>
        <color rgb="FF63BE7B"/>
      </colorScale>
    </cfRule>
  </conditionalFormatting>
  <conditionalFormatting sqref="BL22:BM26">
    <cfRule type="colorScale" priority="58">
      <colorScale>
        <cfvo type="min"/>
        <cfvo type="percentile" val="50"/>
        <cfvo type="max"/>
        <color rgb="FFF8696B"/>
        <color rgb="FFFFEB84"/>
        <color rgb="FF63BE7B"/>
      </colorScale>
    </cfRule>
  </conditionalFormatting>
  <conditionalFormatting sqref="H17:I21">
    <cfRule type="colorScale" priority="57">
      <colorScale>
        <cfvo type="min"/>
        <cfvo type="percentile" val="50"/>
        <cfvo type="max"/>
        <color rgb="FFF8696B"/>
        <color rgb="FFFFEB84"/>
        <color rgb="FF63BE7B"/>
      </colorScale>
    </cfRule>
  </conditionalFormatting>
  <conditionalFormatting sqref="J17:K21">
    <cfRule type="colorScale" priority="55">
      <colorScale>
        <cfvo type="min"/>
        <cfvo type="percentile" val="50"/>
        <cfvo type="max"/>
        <color rgb="FFF8696B"/>
        <color rgb="FFFFEB84"/>
        <color rgb="FF63BE7B"/>
      </colorScale>
    </cfRule>
  </conditionalFormatting>
  <conditionalFormatting sqref="J17:K21">
    <cfRule type="colorScale" priority="56">
      <colorScale>
        <cfvo type="min"/>
        <cfvo type="percentile" val="50"/>
        <cfvo type="max"/>
        <color rgb="FFF8696B"/>
        <color rgb="FFFFEB84"/>
        <color rgb="FF63BE7B"/>
      </colorScale>
    </cfRule>
  </conditionalFormatting>
  <conditionalFormatting sqref="L17:M21">
    <cfRule type="colorScale" priority="53">
      <colorScale>
        <cfvo type="min"/>
        <cfvo type="percentile" val="50"/>
        <cfvo type="max"/>
        <color rgb="FFF8696B"/>
        <color rgb="FFFFEB84"/>
        <color rgb="FF63BE7B"/>
      </colorScale>
    </cfRule>
  </conditionalFormatting>
  <conditionalFormatting sqref="L17:M21">
    <cfRule type="colorScale" priority="54">
      <colorScale>
        <cfvo type="min"/>
        <cfvo type="percentile" val="50"/>
        <cfvo type="max"/>
        <color rgb="FFF8696B"/>
        <color rgb="FFFFEB84"/>
        <color rgb="FF63BE7B"/>
      </colorScale>
    </cfRule>
  </conditionalFormatting>
  <conditionalFormatting sqref="N17:O21">
    <cfRule type="colorScale" priority="51">
      <colorScale>
        <cfvo type="min"/>
        <cfvo type="percentile" val="50"/>
        <cfvo type="max"/>
        <color rgb="FFF8696B"/>
        <color rgb="FFFFEB84"/>
        <color rgb="FF63BE7B"/>
      </colorScale>
    </cfRule>
  </conditionalFormatting>
  <conditionalFormatting sqref="N17:O21">
    <cfRule type="colorScale" priority="52">
      <colorScale>
        <cfvo type="min"/>
        <cfvo type="percentile" val="50"/>
        <cfvo type="max"/>
        <color rgb="FFF8696B"/>
        <color rgb="FFFFEB84"/>
        <color rgb="FF63BE7B"/>
      </colorScale>
    </cfRule>
  </conditionalFormatting>
  <conditionalFormatting sqref="P17:Q21">
    <cfRule type="colorScale" priority="49">
      <colorScale>
        <cfvo type="min"/>
        <cfvo type="percentile" val="50"/>
        <cfvo type="max"/>
        <color rgb="FFF8696B"/>
        <color rgb="FFFFEB84"/>
        <color rgb="FF63BE7B"/>
      </colorScale>
    </cfRule>
  </conditionalFormatting>
  <conditionalFormatting sqref="P17:Q21">
    <cfRule type="colorScale" priority="50">
      <colorScale>
        <cfvo type="min"/>
        <cfvo type="percentile" val="50"/>
        <cfvo type="max"/>
        <color rgb="FFF8696B"/>
        <color rgb="FFFFEB84"/>
        <color rgb="FF63BE7B"/>
      </colorScale>
    </cfRule>
  </conditionalFormatting>
  <conditionalFormatting sqref="R17:S21">
    <cfRule type="colorScale" priority="47">
      <colorScale>
        <cfvo type="min"/>
        <cfvo type="percentile" val="50"/>
        <cfvo type="max"/>
        <color rgb="FFF8696B"/>
        <color rgb="FFFFEB84"/>
        <color rgb="FF63BE7B"/>
      </colorScale>
    </cfRule>
  </conditionalFormatting>
  <conditionalFormatting sqref="R17:S21">
    <cfRule type="colorScale" priority="48">
      <colorScale>
        <cfvo type="min"/>
        <cfvo type="percentile" val="50"/>
        <cfvo type="max"/>
        <color rgb="FFF8696B"/>
        <color rgb="FFFFEB84"/>
        <color rgb="FF63BE7B"/>
      </colorScale>
    </cfRule>
  </conditionalFormatting>
  <conditionalFormatting sqref="T17:U21">
    <cfRule type="colorScale" priority="45">
      <colorScale>
        <cfvo type="min"/>
        <cfvo type="percentile" val="50"/>
        <cfvo type="max"/>
        <color rgb="FFF8696B"/>
        <color rgb="FFFFEB84"/>
        <color rgb="FF63BE7B"/>
      </colorScale>
    </cfRule>
  </conditionalFormatting>
  <conditionalFormatting sqref="T17:U21">
    <cfRule type="colorScale" priority="46">
      <colorScale>
        <cfvo type="min"/>
        <cfvo type="percentile" val="50"/>
        <cfvo type="max"/>
        <color rgb="FFF8696B"/>
        <color rgb="FFFFEB84"/>
        <color rgb="FF63BE7B"/>
      </colorScale>
    </cfRule>
  </conditionalFormatting>
  <conditionalFormatting sqref="V17:W21">
    <cfRule type="colorScale" priority="43">
      <colorScale>
        <cfvo type="min"/>
        <cfvo type="percentile" val="50"/>
        <cfvo type="max"/>
        <color rgb="FFF8696B"/>
        <color rgb="FFFFEB84"/>
        <color rgb="FF63BE7B"/>
      </colorScale>
    </cfRule>
  </conditionalFormatting>
  <conditionalFormatting sqref="V17:W21">
    <cfRule type="colorScale" priority="44">
      <colorScale>
        <cfvo type="min"/>
        <cfvo type="percentile" val="50"/>
        <cfvo type="max"/>
        <color rgb="FFF8696B"/>
        <color rgb="FFFFEB84"/>
        <color rgb="FF63BE7B"/>
      </colorScale>
    </cfRule>
  </conditionalFormatting>
  <conditionalFormatting sqref="X17:Y21">
    <cfRule type="colorScale" priority="41">
      <colorScale>
        <cfvo type="min"/>
        <cfvo type="percentile" val="50"/>
        <cfvo type="max"/>
        <color rgb="FFF8696B"/>
        <color rgb="FFFFEB84"/>
        <color rgb="FF63BE7B"/>
      </colorScale>
    </cfRule>
  </conditionalFormatting>
  <conditionalFormatting sqref="X17:Y21">
    <cfRule type="colorScale" priority="42">
      <colorScale>
        <cfvo type="min"/>
        <cfvo type="percentile" val="50"/>
        <cfvo type="max"/>
        <color rgb="FFF8696B"/>
        <color rgb="FFFFEB84"/>
        <color rgb="FF63BE7B"/>
      </colorScale>
    </cfRule>
  </conditionalFormatting>
  <conditionalFormatting sqref="Z17:AA21">
    <cfRule type="colorScale" priority="39">
      <colorScale>
        <cfvo type="min"/>
        <cfvo type="percentile" val="50"/>
        <cfvo type="max"/>
        <color rgb="FFF8696B"/>
        <color rgb="FFFFEB84"/>
        <color rgb="FF63BE7B"/>
      </colorScale>
    </cfRule>
  </conditionalFormatting>
  <conditionalFormatting sqref="Z17:AA21">
    <cfRule type="colorScale" priority="40">
      <colorScale>
        <cfvo type="min"/>
        <cfvo type="percentile" val="50"/>
        <cfvo type="max"/>
        <color rgb="FFF8696B"/>
        <color rgb="FFFFEB84"/>
        <color rgb="FF63BE7B"/>
      </colorScale>
    </cfRule>
  </conditionalFormatting>
  <conditionalFormatting sqref="AB17:AC21">
    <cfRule type="colorScale" priority="37">
      <colorScale>
        <cfvo type="min"/>
        <cfvo type="percentile" val="50"/>
        <cfvo type="max"/>
        <color rgb="FFF8696B"/>
        <color rgb="FFFFEB84"/>
        <color rgb="FF63BE7B"/>
      </colorScale>
    </cfRule>
  </conditionalFormatting>
  <conditionalFormatting sqref="AB17:AC21">
    <cfRule type="colorScale" priority="38">
      <colorScale>
        <cfvo type="min"/>
        <cfvo type="percentile" val="50"/>
        <cfvo type="max"/>
        <color rgb="FFF8696B"/>
        <color rgb="FFFFEB84"/>
        <color rgb="FF63BE7B"/>
      </colorScale>
    </cfRule>
  </conditionalFormatting>
  <conditionalFormatting sqref="AD17:AE21">
    <cfRule type="colorScale" priority="35">
      <colorScale>
        <cfvo type="min"/>
        <cfvo type="percentile" val="50"/>
        <cfvo type="max"/>
        <color rgb="FFF8696B"/>
        <color rgb="FFFFEB84"/>
        <color rgb="FF63BE7B"/>
      </colorScale>
    </cfRule>
  </conditionalFormatting>
  <conditionalFormatting sqref="AD17:AE21">
    <cfRule type="colorScale" priority="36">
      <colorScale>
        <cfvo type="min"/>
        <cfvo type="percentile" val="50"/>
        <cfvo type="max"/>
        <color rgb="FFF8696B"/>
        <color rgb="FFFFEB84"/>
        <color rgb="FF63BE7B"/>
      </colorScale>
    </cfRule>
  </conditionalFormatting>
  <conditionalFormatting sqref="AF17:AG21">
    <cfRule type="colorScale" priority="33">
      <colorScale>
        <cfvo type="min"/>
        <cfvo type="percentile" val="50"/>
        <cfvo type="max"/>
        <color rgb="FFF8696B"/>
        <color rgb="FFFFEB84"/>
        <color rgb="FF63BE7B"/>
      </colorScale>
    </cfRule>
  </conditionalFormatting>
  <conditionalFormatting sqref="AF17:AG21">
    <cfRule type="colorScale" priority="34">
      <colorScale>
        <cfvo type="min"/>
        <cfvo type="percentile" val="50"/>
        <cfvo type="max"/>
        <color rgb="FFF8696B"/>
        <color rgb="FFFFEB84"/>
        <color rgb="FF63BE7B"/>
      </colorScale>
    </cfRule>
  </conditionalFormatting>
  <conditionalFormatting sqref="AH17:AI21">
    <cfRule type="colorScale" priority="31">
      <colorScale>
        <cfvo type="min"/>
        <cfvo type="percentile" val="50"/>
        <cfvo type="max"/>
        <color rgb="FFF8696B"/>
        <color rgb="FFFFEB84"/>
        <color rgb="FF63BE7B"/>
      </colorScale>
    </cfRule>
  </conditionalFormatting>
  <conditionalFormatting sqref="AH17:AI21">
    <cfRule type="colorScale" priority="32">
      <colorScale>
        <cfvo type="min"/>
        <cfvo type="percentile" val="50"/>
        <cfvo type="max"/>
        <color rgb="FFF8696B"/>
        <color rgb="FFFFEB84"/>
        <color rgb="FF63BE7B"/>
      </colorScale>
    </cfRule>
  </conditionalFormatting>
  <conditionalFormatting sqref="AJ17:AK21">
    <cfRule type="colorScale" priority="29">
      <colorScale>
        <cfvo type="min"/>
        <cfvo type="percentile" val="50"/>
        <cfvo type="max"/>
        <color rgb="FFF8696B"/>
        <color rgb="FFFFEB84"/>
        <color rgb="FF63BE7B"/>
      </colorScale>
    </cfRule>
  </conditionalFormatting>
  <conditionalFormatting sqref="AJ17:AK21">
    <cfRule type="colorScale" priority="30">
      <colorScale>
        <cfvo type="min"/>
        <cfvo type="percentile" val="50"/>
        <cfvo type="max"/>
        <color rgb="FFF8696B"/>
        <color rgb="FFFFEB84"/>
        <color rgb="FF63BE7B"/>
      </colorScale>
    </cfRule>
  </conditionalFormatting>
  <conditionalFormatting sqref="AL17:AM21">
    <cfRule type="colorScale" priority="27">
      <colorScale>
        <cfvo type="min"/>
        <cfvo type="percentile" val="50"/>
        <cfvo type="max"/>
        <color rgb="FFF8696B"/>
        <color rgb="FFFFEB84"/>
        <color rgb="FF63BE7B"/>
      </colorScale>
    </cfRule>
  </conditionalFormatting>
  <conditionalFormatting sqref="AL17:AM21">
    <cfRule type="colorScale" priority="28">
      <colorScale>
        <cfvo type="min"/>
        <cfvo type="percentile" val="50"/>
        <cfvo type="max"/>
        <color rgb="FFF8696B"/>
        <color rgb="FFFFEB84"/>
        <color rgb="FF63BE7B"/>
      </colorScale>
    </cfRule>
  </conditionalFormatting>
  <conditionalFormatting sqref="AN17:AO21">
    <cfRule type="colorScale" priority="25">
      <colorScale>
        <cfvo type="min"/>
        <cfvo type="percentile" val="50"/>
        <cfvo type="max"/>
        <color rgb="FFF8696B"/>
        <color rgb="FFFFEB84"/>
        <color rgb="FF63BE7B"/>
      </colorScale>
    </cfRule>
  </conditionalFormatting>
  <conditionalFormatting sqref="AN17:AO21">
    <cfRule type="colorScale" priority="26">
      <colorScale>
        <cfvo type="min"/>
        <cfvo type="percentile" val="50"/>
        <cfvo type="max"/>
        <color rgb="FFF8696B"/>
        <color rgb="FFFFEB84"/>
        <color rgb="FF63BE7B"/>
      </colorScale>
    </cfRule>
  </conditionalFormatting>
  <conditionalFormatting sqref="AP17:AQ21">
    <cfRule type="colorScale" priority="23">
      <colorScale>
        <cfvo type="min"/>
        <cfvo type="percentile" val="50"/>
        <cfvo type="max"/>
        <color rgb="FFF8696B"/>
        <color rgb="FFFFEB84"/>
        <color rgb="FF63BE7B"/>
      </colorScale>
    </cfRule>
  </conditionalFormatting>
  <conditionalFormatting sqref="AP17:AQ21">
    <cfRule type="colorScale" priority="24">
      <colorScale>
        <cfvo type="min"/>
        <cfvo type="percentile" val="50"/>
        <cfvo type="max"/>
        <color rgb="FFF8696B"/>
        <color rgb="FFFFEB84"/>
        <color rgb="FF63BE7B"/>
      </colorScale>
    </cfRule>
  </conditionalFormatting>
  <conditionalFormatting sqref="AR17:AS21">
    <cfRule type="colorScale" priority="21">
      <colorScale>
        <cfvo type="min"/>
        <cfvo type="percentile" val="50"/>
        <cfvo type="max"/>
        <color rgb="FFF8696B"/>
        <color rgb="FFFFEB84"/>
        <color rgb="FF63BE7B"/>
      </colorScale>
    </cfRule>
  </conditionalFormatting>
  <conditionalFormatting sqref="AR17:AS21">
    <cfRule type="colorScale" priority="22">
      <colorScale>
        <cfvo type="min"/>
        <cfvo type="percentile" val="50"/>
        <cfvo type="max"/>
        <color rgb="FFF8696B"/>
        <color rgb="FFFFEB84"/>
        <color rgb="FF63BE7B"/>
      </colorScale>
    </cfRule>
  </conditionalFormatting>
  <conditionalFormatting sqref="AT17:AU21">
    <cfRule type="colorScale" priority="19">
      <colorScale>
        <cfvo type="min"/>
        <cfvo type="percentile" val="50"/>
        <cfvo type="max"/>
        <color rgb="FFF8696B"/>
        <color rgb="FFFFEB84"/>
        <color rgb="FF63BE7B"/>
      </colorScale>
    </cfRule>
  </conditionalFormatting>
  <conditionalFormatting sqref="AT17:AU21">
    <cfRule type="colorScale" priority="20">
      <colorScale>
        <cfvo type="min"/>
        <cfvo type="percentile" val="50"/>
        <cfvo type="max"/>
        <color rgb="FFF8696B"/>
        <color rgb="FFFFEB84"/>
        <color rgb="FF63BE7B"/>
      </colorScale>
    </cfRule>
  </conditionalFormatting>
  <conditionalFormatting sqref="AV17:AW21">
    <cfRule type="colorScale" priority="17">
      <colorScale>
        <cfvo type="min"/>
        <cfvo type="percentile" val="50"/>
        <cfvo type="max"/>
        <color rgb="FFF8696B"/>
        <color rgb="FFFFEB84"/>
        <color rgb="FF63BE7B"/>
      </colorScale>
    </cfRule>
  </conditionalFormatting>
  <conditionalFormatting sqref="AV17:AW21">
    <cfRule type="colorScale" priority="18">
      <colorScale>
        <cfvo type="min"/>
        <cfvo type="percentile" val="50"/>
        <cfvo type="max"/>
        <color rgb="FFF8696B"/>
        <color rgb="FFFFEB84"/>
        <color rgb="FF63BE7B"/>
      </colorScale>
    </cfRule>
  </conditionalFormatting>
  <conditionalFormatting sqref="AX17:AY21">
    <cfRule type="colorScale" priority="15">
      <colorScale>
        <cfvo type="min"/>
        <cfvo type="percentile" val="50"/>
        <cfvo type="max"/>
        <color rgb="FFF8696B"/>
        <color rgb="FFFFEB84"/>
        <color rgb="FF63BE7B"/>
      </colorScale>
    </cfRule>
  </conditionalFormatting>
  <conditionalFormatting sqref="AX17:AY21">
    <cfRule type="colorScale" priority="16">
      <colorScale>
        <cfvo type="min"/>
        <cfvo type="percentile" val="50"/>
        <cfvo type="max"/>
        <color rgb="FFF8696B"/>
        <color rgb="FFFFEB84"/>
        <color rgb="FF63BE7B"/>
      </colorScale>
    </cfRule>
  </conditionalFormatting>
  <conditionalFormatting sqref="AZ17:BA21">
    <cfRule type="colorScale" priority="13">
      <colorScale>
        <cfvo type="min"/>
        <cfvo type="percentile" val="50"/>
        <cfvo type="max"/>
        <color rgb="FFF8696B"/>
        <color rgb="FFFFEB84"/>
        <color rgb="FF63BE7B"/>
      </colorScale>
    </cfRule>
  </conditionalFormatting>
  <conditionalFormatting sqref="AZ17:BA21">
    <cfRule type="colorScale" priority="14">
      <colorScale>
        <cfvo type="min"/>
        <cfvo type="percentile" val="50"/>
        <cfvo type="max"/>
        <color rgb="FFF8696B"/>
        <color rgb="FFFFEB84"/>
        <color rgb="FF63BE7B"/>
      </colorScale>
    </cfRule>
  </conditionalFormatting>
  <conditionalFormatting sqref="BB17:BC21">
    <cfRule type="colorScale" priority="11">
      <colorScale>
        <cfvo type="min"/>
        <cfvo type="percentile" val="50"/>
        <cfvo type="max"/>
        <color rgb="FFF8696B"/>
        <color rgb="FFFFEB84"/>
        <color rgb="FF63BE7B"/>
      </colorScale>
    </cfRule>
  </conditionalFormatting>
  <conditionalFormatting sqref="BB17:BC21">
    <cfRule type="colorScale" priority="12">
      <colorScale>
        <cfvo type="min"/>
        <cfvo type="percentile" val="50"/>
        <cfvo type="max"/>
        <color rgb="FFF8696B"/>
        <color rgb="FFFFEB84"/>
        <color rgb="FF63BE7B"/>
      </colorScale>
    </cfRule>
  </conditionalFormatting>
  <conditionalFormatting sqref="BD17:BE21">
    <cfRule type="colorScale" priority="9">
      <colorScale>
        <cfvo type="min"/>
        <cfvo type="percentile" val="50"/>
        <cfvo type="max"/>
        <color rgb="FFF8696B"/>
        <color rgb="FFFFEB84"/>
        <color rgb="FF63BE7B"/>
      </colorScale>
    </cfRule>
  </conditionalFormatting>
  <conditionalFormatting sqref="BD17:BE21">
    <cfRule type="colorScale" priority="10">
      <colorScale>
        <cfvo type="min"/>
        <cfvo type="percentile" val="50"/>
        <cfvo type="max"/>
        <color rgb="FFF8696B"/>
        <color rgb="FFFFEB84"/>
        <color rgb="FF63BE7B"/>
      </colorScale>
    </cfRule>
  </conditionalFormatting>
  <conditionalFormatting sqref="BF17:BG21">
    <cfRule type="colorScale" priority="7">
      <colorScale>
        <cfvo type="min"/>
        <cfvo type="percentile" val="50"/>
        <cfvo type="max"/>
        <color rgb="FFF8696B"/>
        <color rgb="FFFFEB84"/>
        <color rgb="FF63BE7B"/>
      </colorScale>
    </cfRule>
  </conditionalFormatting>
  <conditionalFormatting sqref="BF17:BG21">
    <cfRule type="colorScale" priority="8">
      <colorScale>
        <cfvo type="min"/>
        <cfvo type="percentile" val="50"/>
        <cfvo type="max"/>
        <color rgb="FFF8696B"/>
        <color rgb="FFFFEB84"/>
        <color rgb="FF63BE7B"/>
      </colorScale>
    </cfRule>
  </conditionalFormatting>
  <conditionalFormatting sqref="BH17:BI21">
    <cfRule type="colorScale" priority="5">
      <colorScale>
        <cfvo type="min"/>
        <cfvo type="percentile" val="50"/>
        <cfvo type="max"/>
        <color rgb="FFF8696B"/>
        <color rgb="FFFFEB84"/>
        <color rgb="FF63BE7B"/>
      </colorScale>
    </cfRule>
  </conditionalFormatting>
  <conditionalFormatting sqref="BH17:BI21">
    <cfRule type="colorScale" priority="6">
      <colorScale>
        <cfvo type="min"/>
        <cfvo type="percentile" val="50"/>
        <cfvo type="max"/>
        <color rgb="FFF8696B"/>
        <color rgb="FFFFEB84"/>
        <color rgb="FF63BE7B"/>
      </colorScale>
    </cfRule>
  </conditionalFormatting>
  <conditionalFormatting sqref="BJ17:BK21">
    <cfRule type="colorScale" priority="3">
      <colorScale>
        <cfvo type="min"/>
        <cfvo type="percentile" val="50"/>
        <cfvo type="max"/>
        <color rgb="FFF8696B"/>
        <color rgb="FFFFEB84"/>
        <color rgb="FF63BE7B"/>
      </colorScale>
    </cfRule>
  </conditionalFormatting>
  <conditionalFormatting sqref="BJ17:BK21">
    <cfRule type="colorScale" priority="4">
      <colorScale>
        <cfvo type="min"/>
        <cfvo type="percentile" val="50"/>
        <cfvo type="max"/>
        <color rgb="FFF8696B"/>
        <color rgb="FFFFEB84"/>
        <color rgb="FF63BE7B"/>
      </colorScale>
    </cfRule>
  </conditionalFormatting>
  <conditionalFormatting sqref="BL17:BM21">
    <cfRule type="colorScale" priority="1">
      <colorScale>
        <cfvo type="min"/>
        <cfvo type="percentile" val="50"/>
        <cfvo type="max"/>
        <color rgb="FFF8696B"/>
        <color rgb="FFFFEB84"/>
        <color rgb="FF63BE7B"/>
      </colorScale>
    </cfRule>
  </conditionalFormatting>
  <conditionalFormatting sqref="BL17:BM21">
    <cfRule type="colorScale" priority="2">
      <colorScale>
        <cfvo type="min"/>
        <cfvo type="percentile" val="50"/>
        <cfvo type="max"/>
        <color rgb="FFF8696B"/>
        <color rgb="FFFFEB84"/>
        <color rgb="FF63BE7B"/>
      </colorScale>
    </cfRule>
  </conditionalFormatting>
  <pageMargins left="0.7" right="0.7" top="0.75" bottom="0.75" header="0.3" footer="0.3"/>
  <pageSetup orientation="portrait" r:id="rId1"/>
  <headerFooter alignWithMargins="0"/>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37"/>
  <sheetViews>
    <sheetView workbookViewId="0">
      <selection activeCell="A26" sqref="A26:B37"/>
    </sheetView>
  </sheetViews>
  <sheetFormatPr defaultRowHeight="18.75" x14ac:dyDescent="0.3"/>
  <cols>
    <col min="1" max="1" width="4.140625" style="49" bestFit="1" customWidth="1"/>
    <col min="2" max="2" width="45.85546875" style="50" bestFit="1" customWidth="1"/>
    <col min="3" max="3" width="5.140625" style="49" bestFit="1" customWidth="1"/>
    <col min="4" max="8" width="4.85546875" style="49" bestFit="1" customWidth="1"/>
    <col min="9" max="9" width="5.140625" style="49" bestFit="1" customWidth="1"/>
    <col min="10" max="10" width="14.85546875" style="49" bestFit="1" customWidth="1"/>
    <col min="11" max="11" width="9.140625" style="49"/>
    <col min="12" max="12" width="4.140625" style="49" bestFit="1" customWidth="1"/>
    <col min="13" max="13" width="45.85546875" style="49" bestFit="1" customWidth="1"/>
    <col min="14" max="16384" width="9.140625" style="49"/>
  </cols>
  <sheetData>
    <row r="1" spans="2:14" x14ac:dyDescent="0.3">
      <c r="C1" s="50"/>
      <c r="D1" s="50">
        <v>1</v>
      </c>
      <c r="E1" s="50">
        <v>2</v>
      </c>
      <c r="F1" s="50">
        <v>3</v>
      </c>
      <c r="G1" s="50">
        <v>4</v>
      </c>
      <c r="H1" s="50">
        <v>5</v>
      </c>
      <c r="I1" s="50"/>
    </row>
    <row r="2" spans="2:14" x14ac:dyDescent="0.3">
      <c r="B2" s="50" t="s">
        <v>353</v>
      </c>
      <c r="C2" s="134" t="s">
        <v>408</v>
      </c>
      <c r="D2" s="49">
        <v>2</v>
      </c>
      <c r="E2" s="49">
        <v>1</v>
      </c>
      <c r="F2" s="49">
        <v>4</v>
      </c>
      <c r="G2" s="49">
        <v>0</v>
      </c>
      <c r="H2" s="49">
        <v>3</v>
      </c>
      <c r="I2" s="134" t="s">
        <v>409</v>
      </c>
    </row>
    <row r="3" spans="2:14" x14ac:dyDescent="0.3">
      <c r="B3" s="50" t="s">
        <v>354</v>
      </c>
      <c r="C3" s="134"/>
      <c r="D3" s="49">
        <v>4</v>
      </c>
      <c r="E3" s="49">
        <v>1</v>
      </c>
      <c r="F3" s="49">
        <v>3</v>
      </c>
      <c r="G3" s="49">
        <v>1</v>
      </c>
      <c r="H3" s="49">
        <v>1</v>
      </c>
      <c r="I3" s="134"/>
    </row>
    <row r="4" spans="2:14" x14ac:dyDescent="0.3">
      <c r="B4" s="50" t="s">
        <v>355</v>
      </c>
      <c r="C4" s="134"/>
      <c r="D4" s="49">
        <v>3</v>
      </c>
      <c r="E4" s="49">
        <v>2</v>
      </c>
      <c r="F4" s="49">
        <v>3</v>
      </c>
      <c r="G4" s="49">
        <v>0</v>
      </c>
      <c r="H4" s="49">
        <v>2</v>
      </c>
      <c r="I4" s="134"/>
    </row>
    <row r="5" spans="2:14" x14ac:dyDescent="0.3">
      <c r="B5" s="50" t="s">
        <v>356</v>
      </c>
      <c r="C5" s="134"/>
      <c r="D5" s="49">
        <v>1</v>
      </c>
      <c r="E5" s="49">
        <v>0</v>
      </c>
      <c r="F5" s="49">
        <v>6</v>
      </c>
      <c r="G5" s="49">
        <v>1</v>
      </c>
      <c r="H5" s="49">
        <v>2</v>
      </c>
      <c r="I5" s="134"/>
    </row>
    <row r="6" spans="2:14" x14ac:dyDescent="0.3">
      <c r="B6" s="50" t="s">
        <v>357</v>
      </c>
      <c r="C6" s="134"/>
      <c r="D6" s="49">
        <v>3</v>
      </c>
      <c r="E6" s="49">
        <v>1</v>
      </c>
      <c r="F6" s="49">
        <v>3</v>
      </c>
      <c r="G6" s="49">
        <v>1</v>
      </c>
      <c r="H6" s="49">
        <v>2</v>
      </c>
      <c r="I6" s="134"/>
    </row>
    <row r="7" spans="2:14" x14ac:dyDescent="0.3">
      <c r="B7" s="50" t="s">
        <v>358</v>
      </c>
      <c r="C7" s="134"/>
      <c r="D7" s="49">
        <v>1</v>
      </c>
      <c r="E7" s="49">
        <v>0</v>
      </c>
      <c r="F7" s="49">
        <v>4</v>
      </c>
      <c r="G7" s="49">
        <v>0</v>
      </c>
      <c r="H7" s="49">
        <v>5</v>
      </c>
      <c r="I7" s="134"/>
    </row>
    <row r="8" spans="2:14" x14ac:dyDescent="0.3">
      <c r="B8" s="50" t="s">
        <v>400</v>
      </c>
      <c r="C8" s="134"/>
      <c r="D8" s="49">
        <v>5</v>
      </c>
      <c r="E8" s="49">
        <v>2</v>
      </c>
      <c r="F8" s="49">
        <v>1</v>
      </c>
      <c r="G8" s="49">
        <v>1</v>
      </c>
      <c r="H8" s="49">
        <v>1</v>
      </c>
      <c r="I8" s="134"/>
    </row>
    <row r="9" spans="2:14" x14ac:dyDescent="0.3">
      <c r="B9" s="50" t="s">
        <v>359</v>
      </c>
      <c r="C9" s="134"/>
      <c r="D9" s="49">
        <v>3</v>
      </c>
      <c r="E9" s="49">
        <v>2</v>
      </c>
      <c r="F9" s="49">
        <v>3</v>
      </c>
      <c r="G9" s="49">
        <v>1</v>
      </c>
      <c r="H9" s="49">
        <v>1</v>
      </c>
      <c r="I9" s="134"/>
    </row>
    <row r="10" spans="2:14" x14ac:dyDescent="0.3">
      <c r="B10" s="50" t="s">
        <v>351</v>
      </c>
      <c r="C10" s="134"/>
      <c r="D10" s="49">
        <v>5</v>
      </c>
      <c r="E10" s="49">
        <v>1</v>
      </c>
      <c r="F10" s="49">
        <v>2</v>
      </c>
      <c r="G10" s="49">
        <v>0</v>
      </c>
      <c r="H10" s="49">
        <v>2</v>
      </c>
      <c r="I10" s="134"/>
    </row>
    <row r="11" spans="2:14" x14ac:dyDescent="0.3">
      <c r="B11" s="50" t="s">
        <v>352</v>
      </c>
      <c r="C11" s="134"/>
      <c r="D11" s="49">
        <v>5</v>
      </c>
      <c r="E11" s="49">
        <v>1</v>
      </c>
      <c r="F11" s="49">
        <v>2</v>
      </c>
      <c r="G11" s="49">
        <v>1</v>
      </c>
      <c r="H11" s="49">
        <v>1</v>
      </c>
      <c r="I11" s="134"/>
    </row>
    <row r="12" spans="2:14" x14ac:dyDescent="0.3">
      <c r="C12" s="50"/>
      <c r="D12" s="50">
        <v>1</v>
      </c>
      <c r="E12" s="50">
        <v>2</v>
      </c>
      <c r="F12" s="50">
        <v>3</v>
      </c>
      <c r="G12" s="50">
        <v>4</v>
      </c>
      <c r="H12" s="50">
        <v>5</v>
      </c>
      <c r="I12" s="50"/>
    </row>
    <row r="14" spans="2:14" s="34" customFormat="1" x14ac:dyDescent="0.25">
      <c r="C14" s="35"/>
      <c r="D14" s="35" t="s">
        <v>410</v>
      </c>
      <c r="E14" s="35" t="s">
        <v>411</v>
      </c>
      <c r="F14" s="35" t="s">
        <v>412</v>
      </c>
      <c r="G14" s="35" t="s">
        <v>413</v>
      </c>
      <c r="H14" s="35" t="s">
        <v>414</v>
      </c>
      <c r="I14" s="35"/>
      <c r="J14" s="35" t="s">
        <v>415</v>
      </c>
    </row>
    <row r="15" spans="2:14" s="34" customFormat="1" x14ac:dyDescent="0.25">
      <c r="B15" s="36" t="s">
        <v>353</v>
      </c>
      <c r="C15" s="35"/>
      <c r="D15" s="34">
        <f t="shared" ref="D15:D24" si="0">D2*$D$1</f>
        <v>2</v>
      </c>
      <c r="E15" s="34">
        <f t="shared" ref="E15:E24" si="1">E2*$E$1</f>
        <v>2</v>
      </c>
      <c r="F15" s="34">
        <f t="shared" ref="F15:F24" si="2">F2*$F$1</f>
        <v>12</v>
      </c>
      <c r="G15" s="34">
        <f t="shared" ref="G15:G24" si="3">G2*$G$1</f>
        <v>0</v>
      </c>
      <c r="H15" s="34">
        <f t="shared" ref="H15:H24" si="4">H2*$H$1</f>
        <v>15</v>
      </c>
      <c r="I15" s="35"/>
      <c r="J15" s="34">
        <f>SUM(D15:I15)</f>
        <v>31</v>
      </c>
      <c r="N15" s="54"/>
    </row>
    <row r="16" spans="2:14" s="34" customFormat="1" x14ac:dyDescent="0.25">
      <c r="B16" s="36" t="s">
        <v>354</v>
      </c>
      <c r="C16" s="35"/>
      <c r="D16" s="34">
        <f t="shared" si="0"/>
        <v>4</v>
      </c>
      <c r="E16" s="34">
        <f t="shared" si="1"/>
        <v>2</v>
      </c>
      <c r="F16" s="34">
        <f t="shared" si="2"/>
        <v>9</v>
      </c>
      <c r="G16" s="34">
        <f t="shared" si="3"/>
        <v>4</v>
      </c>
      <c r="H16" s="34">
        <f t="shared" si="4"/>
        <v>5</v>
      </c>
      <c r="I16" s="35"/>
      <c r="J16" s="34">
        <f t="shared" ref="J16:J24" si="5">SUM(D16:I16)</f>
        <v>24</v>
      </c>
      <c r="N16" s="54"/>
    </row>
    <row r="17" spans="1:14" s="34" customFormat="1" x14ac:dyDescent="0.25">
      <c r="B17" s="36" t="s">
        <v>355</v>
      </c>
      <c r="C17" s="35"/>
      <c r="D17" s="34">
        <f t="shared" si="0"/>
        <v>3</v>
      </c>
      <c r="E17" s="34">
        <f t="shared" si="1"/>
        <v>4</v>
      </c>
      <c r="F17" s="34">
        <f t="shared" si="2"/>
        <v>9</v>
      </c>
      <c r="G17" s="34">
        <f t="shared" si="3"/>
        <v>0</v>
      </c>
      <c r="H17" s="34">
        <f t="shared" si="4"/>
        <v>10</v>
      </c>
      <c r="I17" s="35"/>
      <c r="J17" s="34">
        <f t="shared" si="5"/>
        <v>26</v>
      </c>
      <c r="N17" s="54"/>
    </row>
    <row r="18" spans="1:14" s="34" customFormat="1" x14ac:dyDescent="0.25">
      <c r="B18" s="36" t="s">
        <v>356</v>
      </c>
      <c r="C18" s="35"/>
      <c r="D18" s="34">
        <f t="shared" si="0"/>
        <v>1</v>
      </c>
      <c r="E18" s="34">
        <f t="shared" si="1"/>
        <v>0</v>
      </c>
      <c r="F18" s="34">
        <f t="shared" si="2"/>
        <v>18</v>
      </c>
      <c r="G18" s="34">
        <f t="shared" si="3"/>
        <v>4</v>
      </c>
      <c r="H18" s="34">
        <f t="shared" si="4"/>
        <v>10</v>
      </c>
      <c r="I18" s="35"/>
      <c r="J18" s="34">
        <f t="shared" si="5"/>
        <v>33</v>
      </c>
      <c r="N18" s="54"/>
    </row>
    <row r="19" spans="1:14" s="34" customFormat="1" x14ac:dyDescent="0.25">
      <c r="B19" s="36" t="s">
        <v>357</v>
      </c>
      <c r="C19" s="35"/>
      <c r="D19" s="34">
        <f t="shared" si="0"/>
        <v>3</v>
      </c>
      <c r="E19" s="34">
        <f t="shared" si="1"/>
        <v>2</v>
      </c>
      <c r="F19" s="34">
        <f t="shared" si="2"/>
        <v>9</v>
      </c>
      <c r="G19" s="34">
        <f t="shared" si="3"/>
        <v>4</v>
      </c>
      <c r="H19" s="34">
        <f t="shared" si="4"/>
        <v>10</v>
      </c>
      <c r="I19" s="35"/>
      <c r="J19" s="34">
        <f t="shared" si="5"/>
        <v>28</v>
      </c>
      <c r="N19" s="54"/>
    </row>
    <row r="20" spans="1:14" s="34" customFormat="1" x14ac:dyDescent="0.25">
      <c r="B20" s="36" t="s">
        <v>358</v>
      </c>
      <c r="C20" s="35"/>
      <c r="D20" s="34">
        <f t="shared" si="0"/>
        <v>1</v>
      </c>
      <c r="E20" s="34">
        <f t="shared" si="1"/>
        <v>0</v>
      </c>
      <c r="F20" s="34">
        <f t="shared" si="2"/>
        <v>12</v>
      </c>
      <c r="G20" s="34">
        <f t="shared" si="3"/>
        <v>0</v>
      </c>
      <c r="H20" s="34">
        <f t="shared" si="4"/>
        <v>25</v>
      </c>
      <c r="I20" s="35"/>
      <c r="J20" s="34">
        <f t="shared" si="5"/>
        <v>38</v>
      </c>
      <c r="N20" s="54"/>
    </row>
    <row r="21" spans="1:14" s="34" customFormat="1" x14ac:dyDescent="0.25">
      <c r="B21" s="36" t="s">
        <v>349</v>
      </c>
      <c r="C21" s="35"/>
      <c r="D21" s="34">
        <f t="shared" si="0"/>
        <v>5</v>
      </c>
      <c r="E21" s="34">
        <f t="shared" si="1"/>
        <v>4</v>
      </c>
      <c r="F21" s="34">
        <f t="shared" si="2"/>
        <v>3</v>
      </c>
      <c r="G21" s="34">
        <f t="shared" si="3"/>
        <v>4</v>
      </c>
      <c r="H21" s="34">
        <f t="shared" si="4"/>
        <v>5</v>
      </c>
      <c r="I21" s="35"/>
      <c r="J21" s="34">
        <f t="shared" si="5"/>
        <v>21</v>
      </c>
      <c r="N21" s="54"/>
    </row>
    <row r="22" spans="1:14" s="34" customFormat="1" x14ac:dyDescent="0.25">
      <c r="B22" s="36" t="s">
        <v>359</v>
      </c>
      <c r="C22" s="35"/>
      <c r="D22" s="34">
        <f t="shared" si="0"/>
        <v>3</v>
      </c>
      <c r="E22" s="34">
        <f t="shared" si="1"/>
        <v>4</v>
      </c>
      <c r="F22" s="34">
        <f t="shared" si="2"/>
        <v>9</v>
      </c>
      <c r="G22" s="34">
        <f t="shared" si="3"/>
        <v>4</v>
      </c>
      <c r="H22" s="34">
        <f t="shared" si="4"/>
        <v>5</v>
      </c>
      <c r="I22" s="35"/>
      <c r="J22" s="34">
        <f t="shared" si="5"/>
        <v>25</v>
      </c>
      <c r="N22" s="54"/>
    </row>
    <row r="23" spans="1:14" s="34" customFormat="1" x14ac:dyDescent="0.25">
      <c r="B23" s="36" t="s">
        <v>351</v>
      </c>
      <c r="C23" s="35"/>
      <c r="D23" s="34">
        <f t="shared" si="0"/>
        <v>5</v>
      </c>
      <c r="E23" s="34">
        <f t="shared" si="1"/>
        <v>2</v>
      </c>
      <c r="F23" s="34">
        <f t="shared" si="2"/>
        <v>6</v>
      </c>
      <c r="G23" s="34">
        <f t="shared" si="3"/>
        <v>0</v>
      </c>
      <c r="H23" s="34">
        <f t="shared" si="4"/>
        <v>10</v>
      </c>
      <c r="I23" s="35"/>
      <c r="J23" s="34">
        <f t="shared" si="5"/>
        <v>23</v>
      </c>
    </row>
    <row r="24" spans="1:14" s="34" customFormat="1" x14ac:dyDescent="0.25">
      <c r="B24" s="36" t="s">
        <v>352</v>
      </c>
      <c r="C24" s="35"/>
      <c r="D24" s="34">
        <f t="shared" si="0"/>
        <v>5</v>
      </c>
      <c r="E24" s="34">
        <f t="shared" si="1"/>
        <v>2</v>
      </c>
      <c r="F24" s="34">
        <f t="shared" si="2"/>
        <v>6</v>
      </c>
      <c r="G24" s="34">
        <f t="shared" si="3"/>
        <v>4</v>
      </c>
      <c r="H24" s="34">
        <f t="shared" si="4"/>
        <v>5</v>
      </c>
      <c r="I24" s="35"/>
      <c r="J24" s="34">
        <f t="shared" si="5"/>
        <v>22</v>
      </c>
    </row>
    <row r="26" spans="1:14" x14ac:dyDescent="0.3">
      <c r="A26" s="125" t="s">
        <v>424</v>
      </c>
      <c r="B26" s="125"/>
    </row>
    <row r="27" spans="1:14" x14ac:dyDescent="0.3">
      <c r="A27" s="125"/>
      <c r="B27" s="125"/>
    </row>
    <row r="28" spans="1:14" x14ac:dyDescent="0.3">
      <c r="A28" s="37">
        <v>1</v>
      </c>
      <c r="B28" s="38" t="s">
        <v>349</v>
      </c>
    </row>
    <row r="29" spans="1:14" x14ac:dyDescent="0.3">
      <c r="A29" s="37">
        <v>2</v>
      </c>
      <c r="B29" s="38" t="s">
        <v>352</v>
      </c>
    </row>
    <row r="30" spans="1:14" x14ac:dyDescent="0.3">
      <c r="A30" s="37">
        <v>3</v>
      </c>
      <c r="B30" s="38" t="s">
        <v>351</v>
      </c>
    </row>
    <row r="31" spans="1:14" x14ac:dyDescent="0.3">
      <c r="A31" s="37">
        <v>4</v>
      </c>
      <c r="B31" s="38" t="s">
        <v>354</v>
      </c>
    </row>
    <row r="32" spans="1:14" x14ac:dyDescent="0.3">
      <c r="A32" s="37">
        <v>5</v>
      </c>
      <c r="B32" s="38" t="s">
        <v>359</v>
      </c>
    </row>
    <row r="33" spans="1:2" x14ac:dyDescent="0.3">
      <c r="A33" s="37">
        <v>6</v>
      </c>
      <c r="B33" s="38" t="s">
        <v>355</v>
      </c>
    </row>
    <row r="34" spans="1:2" x14ac:dyDescent="0.3">
      <c r="A34" s="37">
        <v>7</v>
      </c>
      <c r="B34" s="38" t="s">
        <v>357</v>
      </c>
    </row>
    <row r="35" spans="1:2" x14ac:dyDescent="0.3">
      <c r="A35" s="37">
        <v>8</v>
      </c>
      <c r="B35" s="38" t="s">
        <v>353</v>
      </c>
    </row>
    <row r="36" spans="1:2" x14ac:dyDescent="0.3">
      <c r="A36" s="37">
        <v>9</v>
      </c>
      <c r="B36" s="38" t="s">
        <v>356</v>
      </c>
    </row>
    <row r="37" spans="1:2" x14ac:dyDescent="0.3">
      <c r="A37" s="37">
        <v>10</v>
      </c>
      <c r="B37" s="38" t="s">
        <v>358</v>
      </c>
    </row>
  </sheetData>
  <mergeCells count="3">
    <mergeCell ref="A26:B27"/>
    <mergeCell ref="I2:I11"/>
    <mergeCell ref="C2:C11"/>
  </mergeCells>
  <conditionalFormatting sqref="D2:H2">
    <cfRule type="colorScale" priority="13">
      <colorScale>
        <cfvo type="min"/>
        <cfvo type="percentile" val="50"/>
        <cfvo type="max"/>
        <color rgb="FFF8696B"/>
        <color rgb="FFFFEB84"/>
        <color rgb="FF63BE7B"/>
      </colorScale>
    </cfRule>
  </conditionalFormatting>
  <conditionalFormatting sqref="D3:H3">
    <cfRule type="colorScale" priority="12">
      <colorScale>
        <cfvo type="min"/>
        <cfvo type="percentile" val="50"/>
        <cfvo type="max"/>
        <color rgb="FFF8696B"/>
        <color rgb="FFFFEB84"/>
        <color rgb="FF63BE7B"/>
      </colorScale>
    </cfRule>
  </conditionalFormatting>
  <conditionalFormatting sqref="D4:H4">
    <cfRule type="colorScale" priority="11">
      <colorScale>
        <cfvo type="min"/>
        <cfvo type="percentile" val="50"/>
        <cfvo type="max"/>
        <color rgb="FFF8696B"/>
        <color rgb="FFFFEB84"/>
        <color rgb="FF63BE7B"/>
      </colorScale>
    </cfRule>
  </conditionalFormatting>
  <conditionalFormatting sqref="D5:H5">
    <cfRule type="colorScale" priority="10">
      <colorScale>
        <cfvo type="min"/>
        <cfvo type="percentile" val="50"/>
        <cfvo type="max"/>
        <color rgb="FFF8696B"/>
        <color rgb="FFFFEB84"/>
        <color rgb="FF63BE7B"/>
      </colorScale>
    </cfRule>
  </conditionalFormatting>
  <conditionalFormatting sqref="D6:H6">
    <cfRule type="colorScale" priority="9">
      <colorScale>
        <cfvo type="min"/>
        <cfvo type="percentile" val="50"/>
        <cfvo type="max"/>
        <color rgb="FFF8696B"/>
        <color rgb="FFFFEB84"/>
        <color rgb="FF63BE7B"/>
      </colorScale>
    </cfRule>
  </conditionalFormatting>
  <conditionalFormatting sqref="D7:H7">
    <cfRule type="colorScale" priority="8">
      <colorScale>
        <cfvo type="min"/>
        <cfvo type="percentile" val="50"/>
        <cfvo type="max"/>
        <color rgb="FFF8696B"/>
        <color rgb="FFFFEB84"/>
        <color rgb="FF63BE7B"/>
      </colorScale>
    </cfRule>
  </conditionalFormatting>
  <conditionalFormatting sqref="D8:H8">
    <cfRule type="colorScale" priority="7">
      <colorScale>
        <cfvo type="min"/>
        <cfvo type="percentile" val="50"/>
        <cfvo type="max"/>
        <color rgb="FFF8696B"/>
        <color rgb="FFFFEB84"/>
        <color rgb="FF63BE7B"/>
      </colorScale>
    </cfRule>
  </conditionalFormatting>
  <conditionalFormatting sqref="D9:H9">
    <cfRule type="colorScale" priority="6">
      <colorScale>
        <cfvo type="min"/>
        <cfvo type="percentile" val="50"/>
        <cfvo type="max"/>
        <color rgb="FFF8696B"/>
        <color rgb="FFFFEB84"/>
        <color rgb="FF63BE7B"/>
      </colorScale>
    </cfRule>
  </conditionalFormatting>
  <conditionalFormatting sqref="D10:H10">
    <cfRule type="colorScale" priority="5">
      <colorScale>
        <cfvo type="min"/>
        <cfvo type="percentile" val="50"/>
        <cfvo type="max"/>
        <color rgb="FFF8696B"/>
        <color rgb="FFFFEB84"/>
        <color rgb="FF63BE7B"/>
      </colorScale>
    </cfRule>
  </conditionalFormatting>
  <conditionalFormatting sqref="D11:H11">
    <cfRule type="colorScale" priority="4">
      <colorScale>
        <cfvo type="min"/>
        <cfvo type="percentile" val="50"/>
        <cfvo type="max"/>
        <color rgb="FFF8696B"/>
        <color rgb="FFFFEB84"/>
        <color rgb="FF63BE7B"/>
      </colorScale>
    </cfRule>
  </conditionalFormatting>
  <conditionalFormatting sqref="J15:J24">
    <cfRule type="colorScale" priority="3">
      <colorScale>
        <cfvo type="min"/>
        <cfvo type="percentile" val="50"/>
        <cfvo type="max"/>
        <color rgb="FF63BE7B"/>
        <color rgb="FFFFEB84"/>
        <color rgb="FFF8696B"/>
      </colorScale>
    </cfRule>
  </conditionalFormatting>
  <conditionalFormatting sqref="D1:H1">
    <cfRule type="colorScale" priority="2">
      <colorScale>
        <cfvo type="min"/>
        <cfvo type="percentile" val="50"/>
        <cfvo type="max"/>
        <color rgb="FFF8696B"/>
        <color rgb="FFFFEB84"/>
        <color rgb="FF63BE7B"/>
      </colorScale>
    </cfRule>
  </conditionalFormatting>
  <conditionalFormatting sqref="D12:H12">
    <cfRule type="colorScale" priority="1">
      <colorScale>
        <cfvo type="min"/>
        <cfvo type="percentile" val="50"/>
        <cfvo type="max"/>
        <color rgb="FFF8696B"/>
        <color rgb="FFFFEB84"/>
        <color rgb="FF63BE7B"/>
      </colorScale>
    </cfRule>
  </conditionalFormatting>
  <pageMargins left="0.25" right="0.25"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I36"/>
  <sheetViews>
    <sheetView workbookViewId="0">
      <pane ySplit="1" topLeftCell="A2" activePane="bottomLeft" state="frozen"/>
      <selection pane="bottomLeft" activeCell="A15" sqref="A15"/>
    </sheetView>
  </sheetViews>
  <sheetFormatPr defaultRowHeight="16.5" x14ac:dyDescent="0.25"/>
  <cols>
    <col min="1" max="1" width="14.42578125" style="2" bestFit="1" customWidth="1"/>
    <col min="2" max="2" width="10.140625" style="2" customWidth="1"/>
    <col min="3" max="3" width="4.42578125" style="2" customWidth="1"/>
    <col min="4" max="64" width="15.28515625" style="2" customWidth="1"/>
    <col min="65" max="65" width="13.7109375" style="2" customWidth="1"/>
    <col min="66" max="86" width="12" style="2" customWidth="1"/>
    <col min="87" max="87" width="50.7109375" style="29" customWidth="1"/>
    <col min="88" max="16384" width="9.140625" style="2"/>
  </cols>
  <sheetData>
    <row r="1" spans="1:87" x14ac:dyDescent="0.25">
      <c r="A1" s="4" t="s">
        <v>450</v>
      </c>
      <c r="B1" s="4" t="s">
        <v>320</v>
      </c>
      <c r="C1" s="27" t="s">
        <v>321</v>
      </c>
      <c r="D1" s="4" t="s">
        <v>362</v>
      </c>
      <c r="E1" s="4" t="s">
        <v>322</v>
      </c>
      <c r="F1" s="4" t="s">
        <v>363</v>
      </c>
      <c r="G1" s="4" t="s">
        <v>323</v>
      </c>
      <c r="H1" s="4" t="s">
        <v>364</v>
      </c>
      <c r="I1" s="4" t="s">
        <v>324</v>
      </c>
      <c r="J1" s="4" t="s">
        <v>365</v>
      </c>
      <c r="K1" s="4" t="s">
        <v>325</v>
      </c>
      <c r="L1" s="4" t="s">
        <v>366</v>
      </c>
      <c r="M1" s="4" t="s">
        <v>326</v>
      </c>
      <c r="N1" s="4" t="s">
        <v>367</v>
      </c>
      <c r="O1" s="4" t="s">
        <v>327</v>
      </c>
      <c r="P1" s="4" t="s">
        <v>368</v>
      </c>
      <c r="Q1" s="4" t="s">
        <v>328</v>
      </c>
      <c r="R1" s="4" t="s">
        <v>369</v>
      </c>
      <c r="S1" s="4" t="s">
        <v>329</v>
      </c>
      <c r="T1" s="4" t="s">
        <v>370</v>
      </c>
      <c r="U1" s="4" t="s">
        <v>330</v>
      </c>
      <c r="V1" s="4" t="s">
        <v>371</v>
      </c>
      <c r="W1" s="4" t="s">
        <v>331</v>
      </c>
      <c r="X1" s="4" t="s">
        <v>372</v>
      </c>
      <c r="Y1" s="4" t="s">
        <v>332</v>
      </c>
      <c r="Z1" s="4" t="s">
        <v>373</v>
      </c>
      <c r="AA1" s="4" t="s">
        <v>333</v>
      </c>
      <c r="AB1" s="4" t="s">
        <v>374</v>
      </c>
      <c r="AC1" s="4" t="s">
        <v>334</v>
      </c>
      <c r="AD1" s="4" t="s">
        <v>375</v>
      </c>
      <c r="AE1" s="4" t="s">
        <v>335</v>
      </c>
      <c r="AF1" s="4" t="s">
        <v>376</v>
      </c>
      <c r="AG1" s="4" t="s">
        <v>336</v>
      </c>
      <c r="AH1" s="4" t="s">
        <v>377</v>
      </c>
      <c r="AI1" s="4" t="s">
        <v>337</v>
      </c>
      <c r="AJ1" s="4" t="s">
        <v>378</v>
      </c>
      <c r="AK1" s="4" t="s">
        <v>338</v>
      </c>
      <c r="AL1" s="4" t="s">
        <v>379</v>
      </c>
      <c r="AM1" s="4" t="s">
        <v>339</v>
      </c>
      <c r="AN1" s="4" t="s">
        <v>380</v>
      </c>
      <c r="AO1" s="4" t="s">
        <v>340</v>
      </c>
      <c r="AP1" s="4" t="s">
        <v>381</v>
      </c>
      <c r="AQ1" s="4" t="s">
        <v>341</v>
      </c>
      <c r="AR1" s="4" t="s">
        <v>382</v>
      </c>
      <c r="AS1" s="4" t="s">
        <v>342</v>
      </c>
      <c r="AT1" s="4" t="s">
        <v>383</v>
      </c>
      <c r="AU1" s="4" t="s">
        <v>343</v>
      </c>
      <c r="AV1" s="4" t="s">
        <v>384</v>
      </c>
      <c r="AW1" s="4" t="s">
        <v>344</v>
      </c>
      <c r="AX1" s="4" t="s">
        <v>385</v>
      </c>
      <c r="AY1" s="4" t="s">
        <v>345</v>
      </c>
      <c r="AZ1" s="4" t="s">
        <v>386</v>
      </c>
      <c r="BA1" s="4" t="s">
        <v>346</v>
      </c>
      <c r="BB1" s="4" t="s">
        <v>387</v>
      </c>
      <c r="BC1" s="4" t="s">
        <v>347</v>
      </c>
      <c r="BD1" s="4" t="s">
        <v>388</v>
      </c>
      <c r="BE1" s="4" t="s">
        <v>348</v>
      </c>
      <c r="BF1" s="4" t="s">
        <v>389</v>
      </c>
      <c r="BG1" s="4" t="s">
        <v>349</v>
      </c>
      <c r="BH1" s="4" t="s">
        <v>390</v>
      </c>
      <c r="BI1" s="4" t="s">
        <v>350</v>
      </c>
      <c r="BJ1" s="4" t="s">
        <v>391</v>
      </c>
      <c r="BK1" s="4" t="s">
        <v>351</v>
      </c>
      <c r="BL1" s="4" t="s">
        <v>392</v>
      </c>
      <c r="BM1" s="4" t="s">
        <v>352</v>
      </c>
      <c r="BN1" s="4" t="s">
        <v>393</v>
      </c>
      <c r="BO1" s="4" t="s">
        <v>353</v>
      </c>
      <c r="BP1" s="4" t="s">
        <v>394</v>
      </c>
      <c r="BQ1" s="4" t="s">
        <v>354</v>
      </c>
      <c r="BR1" s="4" t="s">
        <v>395</v>
      </c>
      <c r="BS1" s="4" t="s">
        <v>355</v>
      </c>
      <c r="BT1" s="4" t="s">
        <v>396</v>
      </c>
      <c r="BU1" s="4" t="s">
        <v>356</v>
      </c>
      <c r="BV1" s="4" t="s">
        <v>397</v>
      </c>
      <c r="BW1" s="4" t="s">
        <v>357</v>
      </c>
      <c r="BX1" s="4" t="s">
        <v>398</v>
      </c>
      <c r="BY1" s="4" t="s">
        <v>358</v>
      </c>
      <c r="BZ1" s="4" t="s">
        <v>399</v>
      </c>
      <c r="CA1" s="4" t="s">
        <v>400</v>
      </c>
      <c r="CB1" s="4" t="s">
        <v>401</v>
      </c>
      <c r="CC1" s="4" t="s">
        <v>359</v>
      </c>
      <c r="CD1" s="4" t="s">
        <v>402</v>
      </c>
      <c r="CE1" s="4" t="s">
        <v>403</v>
      </c>
      <c r="CF1" s="4" t="s">
        <v>404</v>
      </c>
      <c r="CG1" s="4" t="s">
        <v>405</v>
      </c>
      <c r="CH1" s="4" t="s">
        <v>406</v>
      </c>
      <c r="CI1" s="27" t="s">
        <v>360</v>
      </c>
    </row>
    <row r="2" spans="1:87" s="46" customFormat="1" ht="12.75" x14ac:dyDescent="0.25">
      <c r="B2" s="46" t="s">
        <v>175</v>
      </c>
      <c r="C2" s="47" t="s">
        <v>176</v>
      </c>
      <c r="E2" s="46" t="s">
        <v>4</v>
      </c>
      <c r="G2" s="46" t="s">
        <v>5</v>
      </c>
      <c r="I2" s="46" t="s">
        <v>5</v>
      </c>
      <c r="K2" s="46" t="s">
        <v>5</v>
      </c>
      <c r="M2" s="46" t="s">
        <v>4</v>
      </c>
      <c r="O2" s="46" t="s">
        <v>4</v>
      </c>
      <c r="Q2" s="46" t="s">
        <v>4</v>
      </c>
      <c r="S2" s="46" t="s">
        <v>4</v>
      </c>
      <c r="U2" s="46" t="s">
        <v>4</v>
      </c>
      <c r="W2" s="46" t="s">
        <v>4</v>
      </c>
      <c r="Y2" s="46" t="s">
        <v>4</v>
      </c>
      <c r="AA2" s="46" t="s">
        <v>5</v>
      </c>
      <c r="AC2" s="46" t="s">
        <v>5</v>
      </c>
      <c r="AE2" s="46" t="s">
        <v>5</v>
      </c>
      <c r="AG2" s="46" t="s">
        <v>5</v>
      </c>
      <c r="AI2" s="46" t="s">
        <v>5</v>
      </c>
      <c r="AK2" s="46" t="s">
        <v>5</v>
      </c>
      <c r="AM2" s="46" t="s">
        <v>5</v>
      </c>
      <c r="AO2" s="46" t="s">
        <v>5</v>
      </c>
      <c r="AQ2" s="46" t="s">
        <v>5</v>
      </c>
      <c r="AS2" s="46" t="s">
        <v>5</v>
      </c>
      <c r="AU2" s="46" t="s">
        <v>5</v>
      </c>
      <c r="AW2" s="46" t="s">
        <v>5</v>
      </c>
      <c r="AY2" s="46" t="s">
        <v>4</v>
      </c>
      <c r="BA2" s="46" t="s">
        <v>5</v>
      </c>
      <c r="BC2" s="46" t="s">
        <v>5</v>
      </c>
      <c r="BE2" s="46" t="s">
        <v>5</v>
      </c>
      <c r="BG2" s="46" t="s">
        <v>4</v>
      </c>
      <c r="BI2" s="46" t="s">
        <v>5</v>
      </c>
      <c r="BK2" s="46" t="s">
        <v>5</v>
      </c>
      <c r="BM2" s="46" t="s">
        <v>5</v>
      </c>
      <c r="BO2" s="46">
        <v>1</v>
      </c>
      <c r="BQ2" s="46">
        <v>1</v>
      </c>
      <c r="BS2" s="46">
        <v>1</v>
      </c>
      <c r="BU2" s="46">
        <v>1</v>
      </c>
      <c r="BW2" s="46">
        <v>1</v>
      </c>
      <c r="BY2" s="46">
        <v>1</v>
      </c>
      <c r="CA2" s="46">
        <v>1</v>
      </c>
      <c r="CC2" s="46">
        <v>1</v>
      </c>
      <c r="CE2" s="46">
        <v>1</v>
      </c>
      <c r="CG2" s="46">
        <v>1</v>
      </c>
      <c r="CI2" s="47"/>
    </row>
    <row r="3" spans="1:87" s="46" customFormat="1" ht="12.75" x14ac:dyDescent="0.25">
      <c r="B3" s="46" t="s">
        <v>181</v>
      </c>
      <c r="C3" s="47" t="s">
        <v>176</v>
      </c>
      <c r="E3" s="46" t="s">
        <v>361</v>
      </c>
      <c r="G3" s="46" t="s">
        <v>361</v>
      </c>
      <c r="I3" s="46" t="s">
        <v>361</v>
      </c>
      <c r="K3" s="46" t="s">
        <v>361</v>
      </c>
      <c r="M3" s="46" t="s">
        <v>4</v>
      </c>
      <c r="O3" s="46" t="s">
        <v>361</v>
      </c>
      <c r="Q3" s="46" t="s">
        <v>361</v>
      </c>
      <c r="S3" s="46" t="s">
        <v>4</v>
      </c>
      <c r="U3" s="46" t="s">
        <v>4</v>
      </c>
      <c r="W3" s="46" t="s">
        <v>4</v>
      </c>
      <c r="Y3" s="46" t="s">
        <v>4</v>
      </c>
      <c r="AA3" s="46" t="s">
        <v>361</v>
      </c>
      <c r="AC3" s="46" t="s">
        <v>361</v>
      </c>
      <c r="AE3" s="46" t="s">
        <v>361</v>
      </c>
      <c r="AG3" s="46" t="s">
        <v>361</v>
      </c>
      <c r="AI3" s="46" t="s">
        <v>4</v>
      </c>
      <c r="AK3" s="46" t="s">
        <v>361</v>
      </c>
      <c r="AM3" s="46" t="s">
        <v>361</v>
      </c>
      <c r="AO3" s="46" t="s">
        <v>361</v>
      </c>
      <c r="AQ3" s="46" t="s">
        <v>361</v>
      </c>
      <c r="AS3" s="46" t="s">
        <v>361</v>
      </c>
      <c r="AU3" s="46" t="s">
        <v>361</v>
      </c>
      <c r="AW3" s="46" t="s">
        <v>361</v>
      </c>
      <c r="AY3" s="46" t="s">
        <v>4</v>
      </c>
      <c r="BA3" s="46" t="s">
        <v>361</v>
      </c>
      <c r="BC3" s="46" t="s">
        <v>361</v>
      </c>
      <c r="BE3" s="46" t="s">
        <v>361</v>
      </c>
      <c r="BG3" s="46" t="s">
        <v>361</v>
      </c>
      <c r="BI3" s="46" t="s">
        <v>361</v>
      </c>
      <c r="BK3" s="46" t="s">
        <v>361</v>
      </c>
      <c r="BM3" s="46" t="s">
        <v>361</v>
      </c>
      <c r="BO3" s="46">
        <v>2</v>
      </c>
      <c r="BQ3" s="46">
        <v>4</v>
      </c>
      <c r="BS3" s="46">
        <v>5</v>
      </c>
      <c r="BU3" s="46">
        <v>5</v>
      </c>
      <c r="BW3" s="46">
        <v>5</v>
      </c>
      <c r="BY3" s="46">
        <v>2</v>
      </c>
      <c r="CA3" s="46">
        <v>5</v>
      </c>
      <c r="CC3" s="46">
        <v>5</v>
      </c>
      <c r="CE3" s="46">
        <v>2</v>
      </c>
      <c r="CG3" s="46">
        <v>2</v>
      </c>
      <c r="CI3" s="47" t="s">
        <v>182</v>
      </c>
    </row>
    <row r="4" spans="1:87" s="46" customFormat="1" ht="12.75" x14ac:dyDescent="0.25">
      <c r="B4" s="46" t="s">
        <v>183</v>
      </c>
      <c r="C4" s="47" t="s">
        <v>176</v>
      </c>
      <c r="E4" s="46" t="s">
        <v>4</v>
      </c>
      <c r="G4" s="46" t="s">
        <v>4</v>
      </c>
      <c r="I4" s="46" t="s">
        <v>361</v>
      </c>
      <c r="K4" s="46" t="s">
        <v>4</v>
      </c>
      <c r="M4" s="46" t="s">
        <v>4</v>
      </c>
      <c r="O4" s="46" t="s">
        <v>5</v>
      </c>
      <c r="Q4" s="46" t="s">
        <v>5</v>
      </c>
      <c r="S4" s="46" t="s">
        <v>5</v>
      </c>
      <c r="U4" s="46" t="s">
        <v>5</v>
      </c>
      <c r="W4" s="46" t="s">
        <v>361</v>
      </c>
      <c r="Y4" s="46" t="s">
        <v>5</v>
      </c>
      <c r="AA4" s="46" t="s">
        <v>5</v>
      </c>
      <c r="AC4" s="46" t="s">
        <v>361</v>
      </c>
      <c r="AE4" s="46" t="s">
        <v>361</v>
      </c>
      <c r="AG4" s="46" t="s">
        <v>5</v>
      </c>
      <c r="AI4" s="46" t="s">
        <v>5</v>
      </c>
      <c r="AK4" s="46" t="s">
        <v>5</v>
      </c>
      <c r="AM4" s="46" t="s">
        <v>5</v>
      </c>
      <c r="AO4" s="46" t="s">
        <v>5</v>
      </c>
      <c r="AQ4" s="46" t="s">
        <v>5</v>
      </c>
      <c r="AS4" s="46" t="s">
        <v>361</v>
      </c>
      <c r="AU4" s="46" t="s">
        <v>5</v>
      </c>
      <c r="AW4" s="46" t="s">
        <v>361</v>
      </c>
      <c r="AY4" s="46" t="s">
        <v>361</v>
      </c>
      <c r="BA4" s="46" t="s">
        <v>5</v>
      </c>
      <c r="BC4" s="46" t="s">
        <v>6</v>
      </c>
      <c r="BE4" s="46" t="s">
        <v>5</v>
      </c>
      <c r="BG4" s="46" t="s">
        <v>5</v>
      </c>
      <c r="BI4" s="46" t="s">
        <v>361</v>
      </c>
      <c r="BK4" s="46" t="s">
        <v>5</v>
      </c>
      <c r="BM4" s="46" t="s">
        <v>5</v>
      </c>
      <c r="BO4" s="46">
        <v>3</v>
      </c>
      <c r="BQ4" s="46">
        <v>2</v>
      </c>
      <c r="BS4" s="46">
        <v>2</v>
      </c>
      <c r="BU4" s="46">
        <v>4</v>
      </c>
      <c r="BW4" s="46">
        <v>3</v>
      </c>
      <c r="BY4" s="46">
        <v>2</v>
      </c>
      <c r="CA4" s="46">
        <v>5</v>
      </c>
      <c r="CC4" s="46">
        <v>4</v>
      </c>
      <c r="CE4" s="46">
        <v>3</v>
      </c>
      <c r="CG4" s="46">
        <v>4</v>
      </c>
      <c r="CI4" s="47"/>
    </row>
    <row r="5" spans="1:87" s="46" customFormat="1" ht="12.75" x14ac:dyDescent="0.25">
      <c r="B5" s="46" t="s">
        <v>215</v>
      </c>
      <c r="C5" s="47" t="s">
        <v>176</v>
      </c>
      <c r="E5" s="46" t="s">
        <v>361</v>
      </c>
      <c r="G5" s="46" t="s">
        <v>4</v>
      </c>
      <c r="I5" s="46" t="s">
        <v>4</v>
      </c>
      <c r="K5" s="46" t="s">
        <v>4</v>
      </c>
      <c r="M5" s="46" t="s">
        <v>361</v>
      </c>
      <c r="O5" s="46" t="s">
        <v>361</v>
      </c>
      <c r="Q5" s="46" t="s">
        <v>361</v>
      </c>
      <c r="S5" s="46" t="s">
        <v>361</v>
      </c>
      <c r="U5" s="46" t="s">
        <v>361</v>
      </c>
      <c r="W5" s="46" t="s">
        <v>361</v>
      </c>
      <c r="Y5" s="46" t="s">
        <v>4</v>
      </c>
      <c r="AA5" s="46" t="s">
        <v>361</v>
      </c>
      <c r="AC5" s="46" t="s">
        <v>361</v>
      </c>
      <c r="AE5" s="46" t="s">
        <v>6</v>
      </c>
      <c r="AG5" s="46" t="s">
        <v>6</v>
      </c>
      <c r="AI5" s="46" t="s">
        <v>5</v>
      </c>
      <c r="AK5" s="46" t="s">
        <v>5</v>
      </c>
      <c r="AM5" s="46" t="s">
        <v>5</v>
      </c>
      <c r="AO5" s="46" t="s">
        <v>5</v>
      </c>
      <c r="AQ5" s="46" t="s">
        <v>5</v>
      </c>
      <c r="AS5" s="46" t="s">
        <v>5</v>
      </c>
      <c r="AU5" s="46" t="s">
        <v>5</v>
      </c>
      <c r="AW5" s="46" t="s">
        <v>6</v>
      </c>
      <c r="AY5" s="46" t="s">
        <v>6</v>
      </c>
      <c r="BA5" s="46" t="s">
        <v>6</v>
      </c>
      <c r="BC5" s="46" t="s">
        <v>6</v>
      </c>
      <c r="BE5" s="46" t="s">
        <v>5</v>
      </c>
      <c r="BG5" s="46" t="s">
        <v>6</v>
      </c>
      <c r="BI5" s="46" t="s">
        <v>6</v>
      </c>
      <c r="BK5" s="46" t="s">
        <v>6</v>
      </c>
      <c r="BM5" s="46" t="s">
        <v>6</v>
      </c>
      <c r="BO5" s="46">
        <v>3</v>
      </c>
      <c r="BQ5" s="46">
        <v>3</v>
      </c>
      <c r="BS5" s="46">
        <v>3</v>
      </c>
      <c r="BU5" s="46">
        <v>3</v>
      </c>
      <c r="BW5" s="46">
        <v>3</v>
      </c>
      <c r="BY5" s="46">
        <v>5</v>
      </c>
      <c r="CA5" s="46">
        <v>5</v>
      </c>
      <c r="CC5" s="46">
        <v>5</v>
      </c>
      <c r="CE5" s="46">
        <v>5</v>
      </c>
      <c r="CG5" s="46">
        <v>5</v>
      </c>
      <c r="CI5" s="47" t="s">
        <v>216</v>
      </c>
    </row>
    <row r="6" spans="1:87" s="46" customFormat="1" ht="12.75" x14ac:dyDescent="0.25">
      <c r="B6" s="46" t="s">
        <v>249</v>
      </c>
      <c r="C6" s="47" t="s">
        <v>176</v>
      </c>
      <c r="E6" s="46" t="s">
        <v>4</v>
      </c>
      <c r="G6" s="46" t="s">
        <v>4</v>
      </c>
      <c r="I6" s="46" t="s">
        <v>4</v>
      </c>
      <c r="K6" s="46" t="s">
        <v>4</v>
      </c>
      <c r="M6" s="46" t="s">
        <v>4</v>
      </c>
      <c r="O6" s="46" t="s">
        <v>361</v>
      </c>
      <c r="Q6" s="46" t="s">
        <v>361</v>
      </c>
      <c r="S6" s="46" t="s">
        <v>4</v>
      </c>
      <c r="U6" s="46" t="s">
        <v>4</v>
      </c>
      <c r="W6" s="46" t="s">
        <v>4</v>
      </c>
      <c r="Y6" s="46" t="s">
        <v>4</v>
      </c>
      <c r="AA6" s="46" t="s">
        <v>361</v>
      </c>
      <c r="AC6" s="46" t="s">
        <v>361</v>
      </c>
      <c r="AE6" s="46" t="s">
        <v>10</v>
      </c>
      <c r="AG6" s="46" t="s">
        <v>10</v>
      </c>
      <c r="AI6" s="46" t="s">
        <v>4</v>
      </c>
      <c r="AK6" s="46" t="s">
        <v>10</v>
      </c>
      <c r="AM6" s="46" t="s">
        <v>5</v>
      </c>
      <c r="AO6" s="46" t="s">
        <v>5</v>
      </c>
      <c r="AQ6" s="46" t="s">
        <v>5</v>
      </c>
      <c r="AS6" s="46" t="s">
        <v>5</v>
      </c>
      <c r="AU6" s="46" t="s">
        <v>5</v>
      </c>
      <c r="AW6" s="46" t="s">
        <v>6</v>
      </c>
      <c r="AY6" s="46" t="s">
        <v>4</v>
      </c>
      <c r="BA6" s="46" t="s">
        <v>6</v>
      </c>
      <c r="BC6" s="46" t="s">
        <v>6</v>
      </c>
      <c r="BE6" s="46" t="s">
        <v>6</v>
      </c>
      <c r="BG6" s="46" t="s">
        <v>5</v>
      </c>
      <c r="BI6" s="46" t="s">
        <v>6</v>
      </c>
      <c r="BK6" s="46" t="s">
        <v>5</v>
      </c>
      <c r="BM6" s="46" t="s">
        <v>5</v>
      </c>
      <c r="BO6" s="46">
        <v>4</v>
      </c>
      <c r="BQ6" s="46">
        <v>1</v>
      </c>
      <c r="BS6" s="46">
        <v>1</v>
      </c>
      <c r="BU6" s="46">
        <v>1</v>
      </c>
      <c r="BW6" s="46">
        <v>1</v>
      </c>
      <c r="BY6" s="46">
        <v>5</v>
      </c>
      <c r="CA6" s="46">
        <v>3</v>
      </c>
      <c r="CC6" s="46">
        <v>4</v>
      </c>
      <c r="CE6" s="46">
        <v>2</v>
      </c>
      <c r="CG6" s="46">
        <v>2</v>
      </c>
      <c r="CI6" s="47"/>
    </row>
    <row r="7" spans="1:87" s="46" customFormat="1" ht="12.75" x14ac:dyDescent="0.25">
      <c r="B7" s="46" t="s">
        <v>271</v>
      </c>
      <c r="C7" s="47" t="s">
        <v>176</v>
      </c>
      <c r="E7" s="46" t="s">
        <v>4</v>
      </c>
      <c r="G7" s="46" t="s">
        <v>4</v>
      </c>
      <c r="I7" s="46" t="s">
        <v>4</v>
      </c>
      <c r="K7" s="46" t="s">
        <v>4</v>
      </c>
      <c r="M7" s="46" t="s">
        <v>4</v>
      </c>
      <c r="O7" s="46" t="s">
        <v>4</v>
      </c>
      <c r="Q7" s="46" t="s">
        <v>4</v>
      </c>
      <c r="S7" s="46" t="s">
        <v>4</v>
      </c>
      <c r="U7" s="46" t="s">
        <v>4</v>
      </c>
      <c r="W7" s="46" t="s">
        <v>4</v>
      </c>
      <c r="Y7" s="46" t="s">
        <v>4</v>
      </c>
      <c r="AA7" s="46" t="s">
        <v>10</v>
      </c>
      <c r="AC7" s="46" t="s">
        <v>10</v>
      </c>
      <c r="AE7" s="46" t="s">
        <v>4</v>
      </c>
      <c r="AG7" s="46" t="s">
        <v>10</v>
      </c>
      <c r="AI7" s="46" t="s">
        <v>4</v>
      </c>
      <c r="AK7" s="46" t="s">
        <v>361</v>
      </c>
      <c r="AM7" s="46" t="s">
        <v>4</v>
      </c>
      <c r="AO7" s="46" t="s">
        <v>361</v>
      </c>
      <c r="AQ7" s="46" t="s">
        <v>4</v>
      </c>
      <c r="AS7" s="46" t="s">
        <v>361</v>
      </c>
      <c r="AU7" s="46" t="s">
        <v>361</v>
      </c>
      <c r="AW7" s="46" t="s">
        <v>361</v>
      </c>
      <c r="AY7" s="46" t="s">
        <v>5</v>
      </c>
      <c r="BA7" s="46" t="s">
        <v>4</v>
      </c>
      <c r="BC7" s="46" t="s">
        <v>5</v>
      </c>
      <c r="BE7" s="46" t="s">
        <v>4</v>
      </c>
      <c r="BG7" s="46" t="s">
        <v>361</v>
      </c>
      <c r="BI7" s="46" t="s">
        <v>361</v>
      </c>
      <c r="BK7" s="46" t="s">
        <v>10</v>
      </c>
      <c r="BM7" s="46" t="s">
        <v>10</v>
      </c>
      <c r="BO7" s="46">
        <v>5</v>
      </c>
      <c r="BQ7" s="46">
        <v>2</v>
      </c>
      <c r="BS7" s="46">
        <v>1</v>
      </c>
      <c r="BU7" s="46">
        <v>3</v>
      </c>
      <c r="BW7" s="46">
        <v>1</v>
      </c>
      <c r="BY7" s="46">
        <v>2</v>
      </c>
      <c r="CA7" s="46">
        <v>5</v>
      </c>
      <c r="CC7" s="46">
        <v>5</v>
      </c>
      <c r="CE7" s="46">
        <v>1</v>
      </c>
      <c r="CG7" s="46">
        <v>1</v>
      </c>
      <c r="CI7" s="47"/>
    </row>
    <row r="8" spans="1:87" s="46" customFormat="1" ht="12.75" x14ac:dyDescent="0.25">
      <c r="B8" s="46" t="s">
        <v>281</v>
      </c>
      <c r="C8" s="47" t="s">
        <v>176</v>
      </c>
      <c r="E8" s="46" t="s">
        <v>4</v>
      </c>
      <c r="G8" s="46" t="s">
        <v>4</v>
      </c>
      <c r="I8" s="46" t="s">
        <v>4</v>
      </c>
      <c r="K8" s="46" t="s">
        <v>4</v>
      </c>
      <c r="M8" s="46" t="s">
        <v>4</v>
      </c>
      <c r="O8" s="46" t="s">
        <v>10</v>
      </c>
      <c r="Q8" s="46" t="s">
        <v>4</v>
      </c>
      <c r="S8" s="46" t="s">
        <v>4</v>
      </c>
      <c r="U8" s="46" t="s">
        <v>10</v>
      </c>
      <c r="W8" s="46" t="s">
        <v>10</v>
      </c>
      <c r="Y8" s="46" t="s">
        <v>4</v>
      </c>
      <c r="AA8" s="46" t="s">
        <v>5</v>
      </c>
      <c r="AC8" s="46" t="s">
        <v>5</v>
      </c>
      <c r="AE8" s="46" t="s">
        <v>10</v>
      </c>
      <c r="AG8" s="46" t="s">
        <v>10</v>
      </c>
      <c r="AI8" s="46" t="s">
        <v>4</v>
      </c>
      <c r="AK8" s="46" t="s">
        <v>5</v>
      </c>
      <c r="AM8" s="46" t="s">
        <v>5</v>
      </c>
      <c r="AO8" s="46" t="s">
        <v>5</v>
      </c>
      <c r="AQ8" s="46" t="s">
        <v>5</v>
      </c>
      <c r="AS8" s="46" t="s">
        <v>5</v>
      </c>
      <c r="AU8" s="46" t="s">
        <v>5</v>
      </c>
      <c r="AW8" s="46" t="s">
        <v>5</v>
      </c>
      <c r="AY8" s="46" t="s">
        <v>4</v>
      </c>
      <c r="BA8" s="46" t="s">
        <v>10</v>
      </c>
      <c r="BC8" s="46" t="s">
        <v>10</v>
      </c>
      <c r="BE8" s="46" t="s">
        <v>4</v>
      </c>
      <c r="BG8" s="46" t="s">
        <v>4</v>
      </c>
      <c r="BI8" s="46" t="s">
        <v>4</v>
      </c>
      <c r="BK8" s="46" t="s">
        <v>10</v>
      </c>
      <c r="BM8" s="46" t="s">
        <v>4</v>
      </c>
      <c r="BO8" s="46">
        <v>4</v>
      </c>
      <c r="BQ8" s="46">
        <v>4</v>
      </c>
      <c r="BS8" s="46">
        <v>4</v>
      </c>
      <c r="BU8" s="46">
        <v>4</v>
      </c>
      <c r="BW8" s="46">
        <v>4</v>
      </c>
      <c r="BY8" s="46">
        <v>2</v>
      </c>
      <c r="CA8" s="46">
        <v>5</v>
      </c>
      <c r="CC8" s="46">
        <v>5</v>
      </c>
      <c r="CE8" s="46">
        <v>4</v>
      </c>
      <c r="CG8" s="46">
        <v>4</v>
      </c>
      <c r="CI8" s="47" t="s">
        <v>282</v>
      </c>
    </row>
    <row r="9" spans="1:87" s="46" customFormat="1" ht="12.75" x14ac:dyDescent="0.25">
      <c r="B9" s="46" t="s">
        <v>291</v>
      </c>
      <c r="C9" s="47" t="s">
        <v>176</v>
      </c>
      <c r="E9" s="46" t="s">
        <v>4</v>
      </c>
      <c r="G9" s="46" t="s">
        <v>4</v>
      </c>
      <c r="I9" s="46" t="s">
        <v>4</v>
      </c>
      <c r="K9" s="46" t="s">
        <v>4</v>
      </c>
      <c r="M9" s="46" t="s">
        <v>4</v>
      </c>
      <c r="O9" s="46" t="s">
        <v>4</v>
      </c>
      <c r="Q9" s="46" t="s">
        <v>4</v>
      </c>
      <c r="S9" s="46" t="s">
        <v>4</v>
      </c>
      <c r="U9" s="46" t="s">
        <v>4</v>
      </c>
      <c r="W9" s="46" t="s">
        <v>4</v>
      </c>
      <c r="Y9" s="46" t="s">
        <v>4</v>
      </c>
      <c r="AA9" s="46" t="s">
        <v>4</v>
      </c>
      <c r="AC9" s="46" t="s">
        <v>4</v>
      </c>
      <c r="AE9" s="46" t="s">
        <v>4</v>
      </c>
      <c r="AG9" s="46" t="s">
        <v>5</v>
      </c>
      <c r="AI9" s="46" t="s">
        <v>4</v>
      </c>
      <c r="AK9" s="46" t="s">
        <v>5</v>
      </c>
      <c r="AM9" s="46" t="s">
        <v>5</v>
      </c>
      <c r="AO9" s="46" t="s">
        <v>5</v>
      </c>
      <c r="AQ9" s="46" t="s">
        <v>4</v>
      </c>
      <c r="AS9" s="46" t="s">
        <v>5</v>
      </c>
      <c r="AU9" s="46" t="s">
        <v>4</v>
      </c>
      <c r="AW9" s="46" t="s">
        <v>5</v>
      </c>
      <c r="AY9" s="46" t="s">
        <v>5</v>
      </c>
      <c r="BA9" s="46" t="s">
        <v>5</v>
      </c>
      <c r="BC9" s="46" t="s">
        <v>5</v>
      </c>
      <c r="BE9" s="46" t="s">
        <v>5</v>
      </c>
      <c r="BG9" s="46" t="s">
        <v>5</v>
      </c>
      <c r="BI9" s="46" t="s">
        <v>5</v>
      </c>
      <c r="BK9" s="46" t="s">
        <v>5</v>
      </c>
      <c r="BM9" s="46" t="s">
        <v>5</v>
      </c>
      <c r="BO9" s="46">
        <v>2</v>
      </c>
      <c r="BQ9" s="46">
        <v>1</v>
      </c>
      <c r="BS9" s="46">
        <v>1</v>
      </c>
      <c r="BU9" s="46">
        <v>2</v>
      </c>
      <c r="BW9" s="46">
        <v>3</v>
      </c>
      <c r="BY9" s="46">
        <v>1</v>
      </c>
      <c r="CA9" s="46">
        <v>2</v>
      </c>
      <c r="CC9" s="46">
        <v>2</v>
      </c>
      <c r="CE9" s="46">
        <v>2</v>
      </c>
      <c r="CG9" s="46">
        <v>1</v>
      </c>
      <c r="CI9" s="47"/>
    </row>
    <row r="10" spans="1:87" s="46" customFormat="1" ht="12.75" x14ac:dyDescent="0.25">
      <c r="B10" s="46" t="s">
        <v>294</v>
      </c>
      <c r="C10" s="47" t="s">
        <v>176</v>
      </c>
      <c r="E10" s="46" t="s">
        <v>361</v>
      </c>
      <c r="G10" s="46" t="s">
        <v>361</v>
      </c>
      <c r="I10" s="46" t="s">
        <v>361</v>
      </c>
      <c r="K10" s="46" t="s">
        <v>361</v>
      </c>
      <c r="M10" s="46" t="s">
        <v>361</v>
      </c>
      <c r="O10" s="46" t="s">
        <v>361</v>
      </c>
      <c r="Q10" s="46" t="s">
        <v>361</v>
      </c>
      <c r="S10" s="46" t="s">
        <v>4</v>
      </c>
      <c r="U10" s="46" t="s">
        <v>361</v>
      </c>
      <c r="W10" s="46" t="s">
        <v>361</v>
      </c>
      <c r="Y10" s="46" t="s">
        <v>4</v>
      </c>
      <c r="AA10" s="46" t="s">
        <v>361</v>
      </c>
      <c r="AC10" s="46" t="s">
        <v>361</v>
      </c>
      <c r="AE10" s="46" t="s">
        <v>361</v>
      </c>
      <c r="AG10" s="46" t="s">
        <v>361</v>
      </c>
      <c r="AI10" s="46" t="s">
        <v>4</v>
      </c>
      <c r="AK10" s="46" t="s">
        <v>6</v>
      </c>
      <c r="AM10" s="46" t="s">
        <v>361</v>
      </c>
      <c r="AO10" s="46" t="s">
        <v>361</v>
      </c>
      <c r="AQ10" s="46" t="s">
        <v>6</v>
      </c>
      <c r="AS10" s="46" t="s">
        <v>361</v>
      </c>
      <c r="AU10" s="46" t="s">
        <v>361</v>
      </c>
      <c r="AW10" s="46" t="s">
        <v>361</v>
      </c>
      <c r="AY10" s="46" t="s">
        <v>361</v>
      </c>
      <c r="BA10" s="46" t="s">
        <v>361</v>
      </c>
      <c r="BC10" s="46" t="s">
        <v>361</v>
      </c>
      <c r="BE10" s="46" t="s">
        <v>361</v>
      </c>
      <c r="BG10" s="46" t="s">
        <v>361</v>
      </c>
      <c r="BI10" s="46" t="s">
        <v>361</v>
      </c>
      <c r="BK10" s="46" t="s">
        <v>361</v>
      </c>
      <c r="BM10" s="46" t="s">
        <v>361</v>
      </c>
      <c r="BO10" s="46">
        <v>4</v>
      </c>
      <c r="BQ10" s="46">
        <v>1</v>
      </c>
      <c r="BS10" s="46">
        <v>3</v>
      </c>
      <c r="BU10" s="46">
        <v>3</v>
      </c>
      <c r="BW10" s="46">
        <v>1</v>
      </c>
      <c r="BY10" s="46">
        <v>4</v>
      </c>
      <c r="CA10" s="46">
        <v>5</v>
      </c>
      <c r="CC10" s="46">
        <v>5</v>
      </c>
      <c r="CE10" s="46">
        <v>5</v>
      </c>
      <c r="CG10" s="46">
        <v>4</v>
      </c>
      <c r="CI10" s="47"/>
    </row>
    <row r="11" spans="1:87" s="46" customFormat="1" ht="12.75" x14ac:dyDescent="0.25">
      <c r="B11" s="46" t="s">
        <v>303</v>
      </c>
      <c r="C11" s="47" t="s">
        <v>176</v>
      </c>
      <c r="E11" s="46" t="s">
        <v>4</v>
      </c>
      <c r="G11" s="46" t="s">
        <v>361</v>
      </c>
      <c r="I11" s="46" t="s">
        <v>361</v>
      </c>
      <c r="K11" s="46" t="s">
        <v>361</v>
      </c>
      <c r="M11" s="46" t="s">
        <v>4</v>
      </c>
      <c r="O11" s="46" t="s">
        <v>4</v>
      </c>
      <c r="Q11" s="46" t="s">
        <v>361</v>
      </c>
      <c r="S11" s="46" t="s">
        <v>361</v>
      </c>
      <c r="U11" s="46" t="s">
        <v>361</v>
      </c>
      <c r="W11" s="46" t="s">
        <v>361</v>
      </c>
      <c r="Y11" s="46" t="s">
        <v>10</v>
      </c>
      <c r="AA11" s="46" t="s">
        <v>10</v>
      </c>
      <c r="AC11" s="46" t="s">
        <v>10</v>
      </c>
      <c r="AE11" s="46" t="s">
        <v>10</v>
      </c>
      <c r="AG11" s="46" t="s">
        <v>10</v>
      </c>
      <c r="AI11" s="46" t="s">
        <v>10</v>
      </c>
      <c r="AK11" s="46" t="s">
        <v>10</v>
      </c>
      <c r="AM11" s="46" t="s">
        <v>10</v>
      </c>
      <c r="AO11" s="46" t="s">
        <v>10</v>
      </c>
      <c r="AQ11" s="46" t="s">
        <v>10</v>
      </c>
      <c r="AS11" s="46" t="s">
        <v>10</v>
      </c>
      <c r="AU11" s="46" t="s">
        <v>10</v>
      </c>
      <c r="AW11" s="46" t="s">
        <v>10</v>
      </c>
      <c r="AY11" s="46" t="s">
        <v>10</v>
      </c>
      <c r="BA11" s="46" t="s">
        <v>361</v>
      </c>
      <c r="BC11" s="46" t="s">
        <v>10</v>
      </c>
      <c r="BE11" s="46" t="s">
        <v>10</v>
      </c>
      <c r="BG11" s="46" t="s">
        <v>4</v>
      </c>
      <c r="BI11" s="46" t="s">
        <v>10</v>
      </c>
      <c r="BK11" s="46" t="s">
        <v>10</v>
      </c>
      <c r="BM11" s="46" t="s">
        <v>10</v>
      </c>
      <c r="BO11" s="46">
        <v>5</v>
      </c>
      <c r="BQ11" s="46">
        <v>5</v>
      </c>
      <c r="BS11" s="46">
        <v>5</v>
      </c>
      <c r="BU11" s="46">
        <v>5</v>
      </c>
      <c r="BW11" s="46">
        <v>5</v>
      </c>
      <c r="BY11" s="46">
        <v>5</v>
      </c>
      <c r="CA11" s="46">
        <v>1</v>
      </c>
      <c r="CC11" s="46">
        <v>5</v>
      </c>
      <c r="CE11" s="46">
        <v>5</v>
      </c>
      <c r="CG11" s="46">
        <v>5</v>
      </c>
      <c r="CI11" s="47"/>
    </row>
    <row r="12" spans="1:87" s="46" customFormat="1" ht="12.75" x14ac:dyDescent="0.25">
      <c r="B12" s="46" t="s">
        <v>309</v>
      </c>
      <c r="C12" s="47" t="s">
        <v>176</v>
      </c>
      <c r="E12" s="46" t="s">
        <v>361</v>
      </c>
      <c r="G12" s="46" t="s">
        <v>361</v>
      </c>
      <c r="I12" s="46" t="s">
        <v>4</v>
      </c>
      <c r="K12" s="46" t="s">
        <v>361</v>
      </c>
      <c r="M12" s="46" t="s">
        <v>4</v>
      </c>
      <c r="O12" s="46" t="s">
        <v>361</v>
      </c>
      <c r="Q12" s="46" t="s">
        <v>361</v>
      </c>
      <c r="S12" s="46" t="s">
        <v>361</v>
      </c>
      <c r="U12" s="46" t="s">
        <v>361</v>
      </c>
      <c r="W12" s="46" t="s">
        <v>361</v>
      </c>
      <c r="Y12" s="46" t="s">
        <v>361</v>
      </c>
      <c r="AA12" s="46" t="s">
        <v>361</v>
      </c>
      <c r="AC12" s="46" t="s">
        <v>361</v>
      </c>
      <c r="AE12" s="46" t="s">
        <v>361</v>
      </c>
      <c r="AG12" s="46" t="s">
        <v>361</v>
      </c>
      <c r="AI12" s="46" t="s">
        <v>361</v>
      </c>
      <c r="AK12" s="46" t="s">
        <v>361</v>
      </c>
      <c r="AM12" s="46" t="s">
        <v>361</v>
      </c>
      <c r="AO12" s="46" t="s">
        <v>361</v>
      </c>
      <c r="AQ12" s="46" t="s">
        <v>361</v>
      </c>
      <c r="AS12" s="46" t="s">
        <v>361</v>
      </c>
      <c r="AU12" s="46" t="s">
        <v>361</v>
      </c>
      <c r="AW12" s="46" t="s">
        <v>361</v>
      </c>
      <c r="AY12" s="46" t="s">
        <v>4</v>
      </c>
      <c r="BA12" s="46" t="s">
        <v>361</v>
      </c>
      <c r="BC12" s="46" t="s">
        <v>361</v>
      </c>
      <c r="BE12" s="46" t="s">
        <v>361</v>
      </c>
      <c r="BG12" s="46" t="s">
        <v>361</v>
      </c>
      <c r="BI12" s="46" t="s">
        <v>361</v>
      </c>
      <c r="BK12" s="46" t="s">
        <v>361</v>
      </c>
      <c r="BM12" s="46" t="s">
        <v>361</v>
      </c>
      <c r="BO12" s="46">
        <v>1</v>
      </c>
      <c r="BQ12" s="46">
        <v>1</v>
      </c>
      <c r="BS12" s="46">
        <v>1</v>
      </c>
      <c r="BU12" s="46">
        <v>1</v>
      </c>
      <c r="BW12" s="46">
        <v>1</v>
      </c>
      <c r="BY12" s="46">
        <v>3</v>
      </c>
      <c r="CA12" s="46">
        <v>2</v>
      </c>
      <c r="CC12" s="46">
        <v>2</v>
      </c>
      <c r="CE12" s="46">
        <v>1</v>
      </c>
      <c r="CG12" s="46">
        <v>2</v>
      </c>
      <c r="CI12" s="47"/>
    </row>
    <row r="13" spans="1:87" s="46" customFormat="1" ht="12.75" x14ac:dyDescent="0.25">
      <c r="B13" s="46" t="s">
        <v>316</v>
      </c>
      <c r="C13" s="47" t="s">
        <v>176</v>
      </c>
      <c r="E13" s="46" t="s">
        <v>361</v>
      </c>
      <c r="G13" s="46" t="s">
        <v>4</v>
      </c>
      <c r="I13" s="46" t="s">
        <v>4</v>
      </c>
      <c r="K13" s="46" t="s">
        <v>4</v>
      </c>
      <c r="M13" s="46" t="s">
        <v>4</v>
      </c>
      <c r="O13" s="46" t="s">
        <v>4</v>
      </c>
      <c r="Q13" s="46" t="s">
        <v>4</v>
      </c>
      <c r="S13" s="46" t="s">
        <v>4</v>
      </c>
      <c r="U13" s="46" t="s">
        <v>4</v>
      </c>
      <c r="W13" s="46" t="s">
        <v>4</v>
      </c>
      <c r="Y13" s="46" t="s">
        <v>4</v>
      </c>
      <c r="AA13" s="46" t="s">
        <v>361</v>
      </c>
      <c r="AC13" s="46" t="s">
        <v>361</v>
      </c>
      <c r="AE13" s="46" t="s">
        <v>6</v>
      </c>
      <c r="AG13" s="46" t="s">
        <v>6</v>
      </c>
      <c r="AI13" s="46" t="s">
        <v>6</v>
      </c>
      <c r="AK13" s="46" t="s">
        <v>6</v>
      </c>
      <c r="AM13" s="46" t="s">
        <v>6</v>
      </c>
      <c r="AO13" s="46" t="s">
        <v>6</v>
      </c>
      <c r="AQ13" s="46" t="s">
        <v>6</v>
      </c>
      <c r="AS13" s="46" t="s">
        <v>6</v>
      </c>
      <c r="AU13" s="46" t="s">
        <v>6</v>
      </c>
      <c r="AW13" s="46" t="s">
        <v>6</v>
      </c>
      <c r="AY13" s="46" t="s">
        <v>4</v>
      </c>
      <c r="BA13" s="46" t="s">
        <v>6</v>
      </c>
      <c r="BC13" s="46" t="s">
        <v>6</v>
      </c>
      <c r="BE13" s="46" t="s">
        <v>6</v>
      </c>
      <c r="BG13" s="46" t="s">
        <v>5</v>
      </c>
      <c r="BI13" s="46" t="s">
        <v>5</v>
      </c>
      <c r="BK13" s="46" t="s">
        <v>6</v>
      </c>
      <c r="BM13" s="46" t="s">
        <v>6</v>
      </c>
      <c r="BO13" s="46">
        <v>4</v>
      </c>
      <c r="BQ13" s="46">
        <v>4</v>
      </c>
      <c r="BS13" s="46">
        <v>4</v>
      </c>
      <c r="BU13" s="46">
        <v>4</v>
      </c>
      <c r="BW13" s="46">
        <v>4</v>
      </c>
      <c r="BY13" s="46">
        <v>5</v>
      </c>
      <c r="CA13" s="46">
        <v>2</v>
      </c>
      <c r="CC13" s="46">
        <v>2</v>
      </c>
      <c r="CE13" s="46">
        <v>4</v>
      </c>
      <c r="CG13" s="46">
        <v>4</v>
      </c>
      <c r="CI13" s="47"/>
    </row>
    <row r="14" spans="1:87" s="46" customFormat="1" ht="12.75" x14ac:dyDescent="0.25">
      <c r="B14" s="46" t="s">
        <v>319</v>
      </c>
      <c r="C14" s="47" t="s">
        <v>176</v>
      </c>
      <c r="E14" s="46" t="s">
        <v>4</v>
      </c>
      <c r="G14" s="46" t="s">
        <v>4</v>
      </c>
      <c r="I14" s="46" t="s">
        <v>4</v>
      </c>
      <c r="K14" s="46" t="s">
        <v>4</v>
      </c>
      <c r="M14" s="46" t="s">
        <v>4</v>
      </c>
      <c r="O14" s="46" t="s">
        <v>4</v>
      </c>
      <c r="Q14" s="46" t="s">
        <v>4</v>
      </c>
      <c r="S14" s="46" t="s">
        <v>4</v>
      </c>
      <c r="U14" s="46" t="s">
        <v>4</v>
      </c>
      <c r="W14" s="46" t="s">
        <v>4</v>
      </c>
      <c r="Y14" s="46" t="s">
        <v>4</v>
      </c>
      <c r="AA14" s="46" t="s">
        <v>4</v>
      </c>
      <c r="AC14" s="46" t="s">
        <v>4</v>
      </c>
      <c r="AE14" s="46" t="s">
        <v>10</v>
      </c>
      <c r="AG14" s="46" t="s">
        <v>10</v>
      </c>
      <c r="AI14" s="46" t="s">
        <v>10</v>
      </c>
      <c r="AK14" s="46" t="s">
        <v>10</v>
      </c>
      <c r="AM14" s="46" t="s">
        <v>4</v>
      </c>
      <c r="AO14" s="46" t="s">
        <v>4</v>
      </c>
      <c r="AQ14" s="46" t="s">
        <v>4</v>
      </c>
      <c r="AS14" s="46" t="s">
        <v>4</v>
      </c>
      <c r="AU14" s="46" t="s">
        <v>4</v>
      </c>
      <c r="AW14" s="46" t="s">
        <v>6</v>
      </c>
      <c r="AY14" s="46" t="s">
        <v>4</v>
      </c>
      <c r="BA14" s="46" t="s">
        <v>5</v>
      </c>
      <c r="BC14" s="46" t="s">
        <v>6</v>
      </c>
      <c r="BE14" s="46" t="s">
        <v>6</v>
      </c>
      <c r="BG14" s="46" t="s">
        <v>5</v>
      </c>
      <c r="BI14" s="46" t="s">
        <v>5</v>
      </c>
      <c r="BK14" s="46" t="s">
        <v>6</v>
      </c>
      <c r="BM14" s="46" t="s">
        <v>6</v>
      </c>
      <c r="BO14" s="46">
        <v>3</v>
      </c>
      <c r="BQ14" s="46">
        <v>2</v>
      </c>
      <c r="BS14" s="46">
        <v>2</v>
      </c>
      <c r="BU14" s="46">
        <v>2</v>
      </c>
      <c r="BW14" s="46">
        <v>1</v>
      </c>
      <c r="BY14" s="46">
        <v>5</v>
      </c>
      <c r="CA14" s="46">
        <v>3</v>
      </c>
      <c r="CC14" s="46">
        <v>4</v>
      </c>
      <c r="CE14" s="46">
        <v>5</v>
      </c>
      <c r="CG14" s="46">
        <v>5</v>
      </c>
      <c r="CI14" s="47"/>
    </row>
    <row r="15" spans="1:87" x14ac:dyDescent="0.25">
      <c r="C15" s="29"/>
      <c r="E15" s="2">
        <f>SUBTOTAL(103,Table210[COLOR PRINTING])</f>
        <v>13</v>
      </c>
      <c r="G15" s="2">
        <f>SUBTOTAL(103,Table210[DOCUMENT SCANNER])</f>
        <v>13</v>
      </c>
      <c r="I15" s="2">
        <f>SUBTOTAL(103,Table210[EMAIL HELP])</f>
        <v>13</v>
      </c>
      <c r="K15" s="2">
        <f>SUBTOTAL(103,Table210[DUPLEX PRINTING])</f>
        <v>13</v>
      </c>
      <c r="M15" s="2">
        <f>SUBTOTAL(103,Table210[HEADPHONES])</f>
        <v>13</v>
      </c>
      <c r="O15" s="2">
        <f>SUBTOTAL(103,Table210[ANDROID PHONE WIFI])</f>
        <v>13</v>
      </c>
      <c r="Q15" s="2">
        <f>SUBTOTAL(103,Table210[ANDROID TABLET WIFI])</f>
        <v>13</v>
      </c>
      <c r="S15" s="2">
        <f>SUBTOTAL(103,Table210[IPAD WIFI])</f>
        <v>13</v>
      </c>
      <c r="U15" s="2">
        <f>SUBTOTAL(103,Table210[IPHONE WIFI])</f>
        <v>13</v>
      </c>
      <c r="W15" s="2">
        <f>SUBTOTAL(103,Table210[IPOD WIFI])</f>
        <v>13</v>
      </c>
      <c r="Y15" s="2">
        <f>SUBTOTAL(103,Table210[LAPTOP WIFI])</f>
        <v>13</v>
      </c>
      <c r="AA15" s="2">
        <f>SUBTOTAL(103,Table210[MS PUBLISHER BROCHURE])</f>
        <v>13</v>
      </c>
      <c r="AC15" s="2">
        <f>SUBTOTAL(103,Table210[MS WORD BROCHURE])</f>
        <v>13</v>
      </c>
      <c r="AE15" s="2">
        <f>SUBTOTAL(103,Table210[HELP PERSONAL LAPTOP RUN BETTER])</f>
        <v>13</v>
      </c>
      <c r="AG15" s="2">
        <f>SUBTOTAL(103,Table210[REMOVE VIRUS PERSONAL LAPTOP])</f>
        <v>13</v>
      </c>
      <c r="AI15" s="2">
        <f>SUBTOTAL(103,Table210[D2L HELP])</f>
        <v>13</v>
      </c>
      <c r="AK15" s="2">
        <f>SUBTOTAL(103,Table210[MS ACCESS HOMEWORK])</f>
        <v>13</v>
      </c>
      <c r="AM15" s="2">
        <f>SUBTOTAL(103,Table210[MS EXCEL CHART HELP])</f>
        <v>13</v>
      </c>
      <c r="AO15" s="2">
        <f>SUBTOTAL(103,Table210[MS EXCEL HOMEWORK HELP])</f>
        <v>13</v>
      </c>
      <c r="AQ15" s="2">
        <f>SUBTOTAL(103,Table210[MS POWERPOINT PRESENTATION HELP])</f>
        <v>13</v>
      </c>
      <c r="AS15" s="2">
        <f>SUBTOTAL(103,Table210[MS PUBLISHER HOMEWORK HELP])</f>
        <v>13</v>
      </c>
      <c r="AU15" s="2">
        <f>SUBTOTAL(103,Table210[MS WORD HOMEWORK])</f>
        <v>13</v>
      </c>
      <c r="AW15" s="2">
        <f>SUBTOTAL(103,Table210["OTHER" HOMEWORK HELP])</f>
        <v>13</v>
      </c>
      <c r="AY15" s="2">
        <f>SUBTOTAL(103,Table210[PASSWORD RESET])</f>
        <v>13</v>
      </c>
      <c r="BA15" s="2">
        <f>SUBTOTAL(103,Table210[PHOTO EDITING SOFTWARE])</f>
        <v>13</v>
      </c>
      <c r="BC15" s="2">
        <f>SUBTOTAL(103,Table210[REPAIR/UPGRADE PERSONAL LAPTOP])</f>
        <v>13</v>
      </c>
      <c r="BE15" s="2">
        <f>SUBTOTAL(103,Table210[SCAN &amp; SAVE FOR ME])</f>
        <v>13</v>
      </c>
      <c r="BG15" s="2">
        <f>SUBTOTAL(103,Table210[SCREEN READER SOFTWARE])</f>
        <v>13</v>
      </c>
      <c r="BI15" s="2">
        <f>SUBTOTAL(103,Table210[TRANSCRIPTION SOFTWARE])</f>
        <v>13</v>
      </c>
      <c r="BK15" s="2">
        <f>SUBTOTAL(103,Table210[VIDEO EDITING SOFTWARE])</f>
        <v>13</v>
      </c>
      <c r="BM15" s="2">
        <f>SUBTOTAL(103,Table210[WEB DESIGN SOFTWARE])</f>
        <v>13</v>
      </c>
    </row>
    <row r="16" spans="1:87" x14ac:dyDescent="0.25">
      <c r="C16" s="29"/>
    </row>
    <row r="17" spans="1:87" x14ac:dyDescent="0.25">
      <c r="C17" s="29"/>
    </row>
    <row r="19" spans="1:87" s="62" customFormat="1" ht="66.75" thickBot="1" x14ac:dyDescent="0.3">
      <c r="A19" s="127" t="s">
        <v>321</v>
      </c>
      <c r="B19" s="127"/>
      <c r="C19" s="60">
        <f>SUM(C20:C29)</f>
        <v>13</v>
      </c>
      <c r="D19" s="126" t="s">
        <v>322</v>
      </c>
      <c r="E19" s="126"/>
      <c r="F19" s="126" t="s">
        <v>323</v>
      </c>
      <c r="G19" s="126"/>
      <c r="H19" s="126" t="s">
        <v>324</v>
      </c>
      <c r="I19" s="126"/>
      <c r="J19" s="126" t="s">
        <v>325</v>
      </c>
      <c r="K19" s="126"/>
      <c r="L19" s="126" t="s">
        <v>326</v>
      </c>
      <c r="M19" s="126"/>
      <c r="N19" s="126" t="s">
        <v>327</v>
      </c>
      <c r="O19" s="126"/>
      <c r="P19" s="126" t="s">
        <v>328</v>
      </c>
      <c r="Q19" s="126"/>
      <c r="R19" s="126" t="s">
        <v>329</v>
      </c>
      <c r="S19" s="126"/>
      <c r="T19" s="126" t="s">
        <v>330</v>
      </c>
      <c r="U19" s="126"/>
      <c r="V19" s="126" t="s">
        <v>331</v>
      </c>
      <c r="W19" s="126"/>
      <c r="X19" s="126" t="s">
        <v>332</v>
      </c>
      <c r="Y19" s="126"/>
      <c r="Z19" s="126" t="s">
        <v>333</v>
      </c>
      <c r="AA19" s="126"/>
      <c r="AB19" s="127" t="s">
        <v>334</v>
      </c>
      <c r="AC19" s="127"/>
      <c r="AD19" s="126" t="s">
        <v>335</v>
      </c>
      <c r="AE19" s="126"/>
      <c r="AF19" s="126" t="s">
        <v>336</v>
      </c>
      <c r="AG19" s="126"/>
      <c r="AH19" s="126" t="s">
        <v>337</v>
      </c>
      <c r="AI19" s="126"/>
      <c r="AJ19" s="126" t="s">
        <v>338</v>
      </c>
      <c r="AK19" s="126"/>
      <c r="AL19" s="126" t="s">
        <v>339</v>
      </c>
      <c r="AM19" s="126"/>
      <c r="AN19" s="61"/>
      <c r="AO19" s="61" t="s">
        <v>340</v>
      </c>
      <c r="AP19" s="61"/>
      <c r="AQ19" s="61" t="s">
        <v>341</v>
      </c>
      <c r="AR19" s="126" t="s">
        <v>342</v>
      </c>
      <c r="AS19" s="126"/>
      <c r="AT19" s="126" t="s">
        <v>343</v>
      </c>
      <c r="AU19" s="126"/>
      <c r="AV19" s="126" t="s">
        <v>344</v>
      </c>
      <c r="AW19" s="126"/>
      <c r="AX19" s="126" t="s">
        <v>345</v>
      </c>
      <c r="AY19" s="126"/>
      <c r="AZ19" s="126" t="s">
        <v>346</v>
      </c>
      <c r="BA19" s="126"/>
      <c r="BB19" s="126" t="s">
        <v>347</v>
      </c>
      <c r="BC19" s="126"/>
      <c r="BD19" s="126" t="s">
        <v>348</v>
      </c>
      <c r="BE19" s="126"/>
      <c r="BF19" s="126" t="s">
        <v>349</v>
      </c>
      <c r="BG19" s="126"/>
      <c r="BH19" s="126" t="s">
        <v>350</v>
      </c>
      <c r="BI19" s="126"/>
      <c r="BJ19" s="126" t="s">
        <v>351</v>
      </c>
      <c r="BK19" s="126"/>
      <c r="BL19" s="126" t="s">
        <v>352</v>
      </c>
      <c r="BM19" s="126"/>
      <c r="BN19" s="128" t="s">
        <v>353</v>
      </c>
      <c r="BO19" s="128"/>
      <c r="BP19" s="128" t="s">
        <v>354</v>
      </c>
      <c r="BQ19" s="128"/>
      <c r="BR19" s="128" t="s">
        <v>355</v>
      </c>
      <c r="BS19" s="128"/>
      <c r="BT19" s="128" t="s">
        <v>356</v>
      </c>
      <c r="BU19" s="128"/>
      <c r="BV19" s="128" t="s">
        <v>357</v>
      </c>
      <c r="BW19" s="128"/>
      <c r="BX19" s="128" t="s">
        <v>358</v>
      </c>
      <c r="BY19" s="128"/>
      <c r="BZ19" s="128" t="s">
        <v>400</v>
      </c>
      <c r="CA19" s="128"/>
      <c r="CB19" s="128" t="s">
        <v>359</v>
      </c>
      <c r="CC19" s="128"/>
      <c r="CD19" s="128" t="s">
        <v>351</v>
      </c>
      <c r="CE19" s="128"/>
      <c r="CF19" s="128" t="s">
        <v>352</v>
      </c>
      <c r="CG19" s="128"/>
      <c r="CI19" s="63"/>
    </row>
    <row r="20" spans="1:87" s="8" customFormat="1" x14ac:dyDescent="0.25">
      <c r="A20" s="17"/>
      <c r="B20" s="18" t="s">
        <v>3</v>
      </c>
      <c r="C20" s="19">
        <f t="shared" ref="C20:C29" si="0">COUNTIF($C$1:$C$14,B20)</f>
        <v>0</v>
      </c>
      <c r="D20" s="10" t="s">
        <v>4</v>
      </c>
      <c r="E20" s="11">
        <f>COUNTIF($E$1:$E$14,D20)</f>
        <v>8</v>
      </c>
      <c r="F20" s="10" t="s">
        <v>4</v>
      </c>
      <c r="G20" s="23">
        <f>COUNTIF(G1:G14,F20)</f>
        <v>8</v>
      </c>
      <c r="H20" s="10" t="s">
        <v>4</v>
      </c>
      <c r="I20" s="23">
        <f>COUNTIF(I1:I14,H20)</f>
        <v>8</v>
      </c>
      <c r="J20" s="10" t="s">
        <v>4</v>
      </c>
      <c r="K20" s="23">
        <f>COUNTIF(K1:K14,J20)</f>
        <v>8</v>
      </c>
      <c r="L20" s="10" t="s">
        <v>4</v>
      </c>
      <c r="M20" s="23">
        <f>COUNTIF(M1:M14,L20)</f>
        <v>11</v>
      </c>
      <c r="N20" s="10" t="s">
        <v>4</v>
      </c>
      <c r="O20" s="23">
        <f>COUNTIF(O1:O14,N20)</f>
        <v>6</v>
      </c>
      <c r="P20" s="10" t="s">
        <v>4</v>
      </c>
      <c r="Q20" s="23">
        <f>COUNTIF(Q1:Q14,P20)</f>
        <v>6</v>
      </c>
      <c r="R20" s="10" t="s">
        <v>4</v>
      </c>
      <c r="S20" s="23">
        <f>COUNTIF(S1:S14,R20)</f>
        <v>9</v>
      </c>
      <c r="T20" s="10" t="s">
        <v>4</v>
      </c>
      <c r="U20" s="23">
        <f>COUNTIF(U1:U14,T20)</f>
        <v>7</v>
      </c>
      <c r="V20" s="10" t="s">
        <v>4</v>
      </c>
      <c r="W20" s="23">
        <f>COUNTIF(W1:W14,V20)</f>
        <v>7</v>
      </c>
      <c r="X20" s="10" t="s">
        <v>4</v>
      </c>
      <c r="Y20" s="23">
        <f>COUNTIF(Y1:Y14,X20)</f>
        <v>10</v>
      </c>
      <c r="Z20" s="10" t="s">
        <v>4</v>
      </c>
      <c r="AA20" s="23">
        <f>COUNTIF(AA1:AA14,Z20)</f>
        <v>2</v>
      </c>
      <c r="AB20" s="10" t="s">
        <v>4</v>
      </c>
      <c r="AC20" s="23">
        <f>COUNTIF(AC1:AC14,AB20)</f>
        <v>2</v>
      </c>
      <c r="AD20" s="10" t="s">
        <v>4</v>
      </c>
      <c r="AE20" s="23">
        <f>COUNTIF(AE1:AE14,AD20)</f>
        <v>2</v>
      </c>
      <c r="AF20" s="10" t="s">
        <v>4</v>
      </c>
      <c r="AG20" s="23">
        <f>COUNTIF(AG1:AG14,AF20)</f>
        <v>0</v>
      </c>
      <c r="AH20" s="10" t="s">
        <v>4</v>
      </c>
      <c r="AI20" s="23">
        <f>COUNTIF(AI1:AI14,AH20)</f>
        <v>6</v>
      </c>
      <c r="AJ20" s="10" t="s">
        <v>4</v>
      </c>
      <c r="AK20" s="23">
        <f>COUNTIF(AK1:AK14,AJ20)</f>
        <v>0</v>
      </c>
      <c r="AL20" s="10" t="s">
        <v>4</v>
      </c>
      <c r="AM20" s="23">
        <f>COUNTIF(AM1:AM14,AL20)</f>
        <v>2</v>
      </c>
      <c r="AN20" s="10" t="s">
        <v>4</v>
      </c>
      <c r="AO20" s="23">
        <f>COUNTIF(AO1:AO14,AN20)</f>
        <v>1</v>
      </c>
      <c r="AP20" s="10" t="s">
        <v>4</v>
      </c>
      <c r="AQ20" s="23">
        <f>COUNTIF(AQ1:AQ14,AP20)</f>
        <v>3</v>
      </c>
      <c r="AR20" s="10" t="s">
        <v>4</v>
      </c>
      <c r="AS20" s="23">
        <f>COUNTIF(AS1:AS14,AR20)</f>
        <v>1</v>
      </c>
      <c r="AT20" s="10" t="s">
        <v>4</v>
      </c>
      <c r="AU20" s="23">
        <f>COUNTIF(AU1:AU14,AT20)</f>
        <v>2</v>
      </c>
      <c r="AV20" s="10" t="s">
        <v>4</v>
      </c>
      <c r="AW20" s="23">
        <f>COUNTIF(AW1:AW14,AV20)</f>
        <v>0</v>
      </c>
      <c r="AX20" s="10" t="s">
        <v>4</v>
      </c>
      <c r="AY20" s="23">
        <f>COUNTIF(AY1:AY14,AX20)</f>
        <v>7</v>
      </c>
      <c r="AZ20" s="10" t="s">
        <v>4</v>
      </c>
      <c r="BA20" s="23">
        <f>COUNTIF(BA1:BA14,AZ20)</f>
        <v>1</v>
      </c>
      <c r="BB20" s="10" t="s">
        <v>4</v>
      </c>
      <c r="BC20" s="23">
        <f>COUNTIF(BC1:BC14,BB20)</f>
        <v>0</v>
      </c>
      <c r="BD20" s="10" t="s">
        <v>4</v>
      </c>
      <c r="BE20" s="23">
        <f>COUNTIF(BE1:BE14,BD20)</f>
        <v>2</v>
      </c>
      <c r="BF20" s="10" t="s">
        <v>4</v>
      </c>
      <c r="BG20" s="23">
        <f>COUNTIF(BG1:BG14,BF20)</f>
        <v>3</v>
      </c>
      <c r="BH20" s="10" t="s">
        <v>4</v>
      </c>
      <c r="BI20" s="23">
        <f>COUNTIF(BI1:BI14,BH20)</f>
        <v>1</v>
      </c>
      <c r="BJ20" s="10" t="s">
        <v>4</v>
      </c>
      <c r="BK20" s="23">
        <f>COUNTIF(BK1:BK14,BJ20)</f>
        <v>0</v>
      </c>
      <c r="BL20" s="10" t="s">
        <v>4</v>
      </c>
      <c r="BM20" s="23">
        <f>COUNTIF(BM1:BM14,BL20)</f>
        <v>1</v>
      </c>
      <c r="BN20" s="129" t="s">
        <v>408</v>
      </c>
      <c r="BO20" s="129"/>
      <c r="BP20" s="129" t="s">
        <v>408</v>
      </c>
      <c r="BQ20" s="129"/>
      <c r="BR20" s="129" t="s">
        <v>408</v>
      </c>
      <c r="BS20" s="129"/>
      <c r="BT20" s="129" t="s">
        <v>408</v>
      </c>
      <c r="BU20" s="129"/>
      <c r="BV20" s="129" t="s">
        <v>408</v>
      </c>
      <c r="BW20" s="129"/>
      <c r="BX20" s="129" t="s">
        <v>408</v>
      </c>
      <c r="BY20" s="129"/>
      <c r="BZ20" s="129" t="s">
        <v>408</v>
      </c>
      <c r="CA20" s="129"/>
      <c r="CB20" s="129" t="s">
        <v>408</v>
      </c>
      <c r="CC20" s="129"/>
      <c r="CD20" s="129" t="s">
        <v>408</v>
      </c>
      <c r="CE20" s="129"/>
      <c r="CF20" s="129" t="s">
        <v>408</v>
      </c>
      <c r="CG20" s="129"/>
    </row>
    <row r="21" spans="1:87" s="8" customFormat="1" x14ac:dyDescent="0.25">
      <c r="A21" s="14"/>
      <c r="B21" s="6" t="s">
        <v>32</v>
      </c>
      <c r="C21" s="20">
        <f t="shared" si="0"/>
        <v>0</v>
      </c>
      <c r="D21" s="12" t="s">
        <v>10</v>
      </c>
      <c r="E21" s="13">
        <f>COUNTIF($E$1:$E$14,D21)</f>
        <v>0</v>
      </c>
      <c r="F21" s="12" t="s">
        <v>10</v>
      </c>
      <c r="G21" s="9">
        <f>COUNTIF(G1:G14,F21)</f>
        <v>0</v>
      </c>
      <c r="H21" s="12" t="s">
        <v>10</v>
      </c>
      <c r="I21" s="9">
        <f>COUNTIF(I1:I14,H21)</f>
        <v>0</v>
      </c>
      <c r="J21" s="12" t="s">
        <v>10</v>
      </c>
      <c r="K21" s="9">
        <f>COUNTIF(K1:K14,J21)</f>
        <v>0</v>
      </c>
      <c r="L21" s="12" t="s">
        <v>10</v>
      </c>
      <c r="M21" s="9">
        <f>COUNTIF(M1:M14,L21)</f>
        <v>0</v>
      </c>
      <c r="N21" s="12" t="s">
        <v>10</v>
      </c>
      <c r="O21" s="9">
        <f>COUNTIF(O1:O14,N21)</f>
        <v>1</v>
      </c>
      <c r="P21" s="12" t="s">
        <v>10</v>
      </c>
      <c r="Q21" s="9">
        <f>COUNTIF(Q1:Q14,P21)</f>
        <v>0</v>
      </c>
      <c r="R21" s="12" t="s">
        <v>10</v>
      </c>
      <c r="S21" s="9">
        <f>COUNTIF(S1:S14,R21)</f>
        <v>0</v>
      </c>
      <c r="T21" s="12" t="s">
        <v>10</v>
      </c>
      <c r="U21" s="9">
        <f>COUNTIF(U1:U14,T21)</f>
        <v>1</v>
      </c>
      <c r="V21" s="12" t="s">
        <v>10</v>
      </c>
      <c r="W21" s="9">
        <f>COUNTIF(W1:W14,V21)</f>
        <v>1</v>
      </c>
      <c r="X21" s="12" t="s">
        <v>10</v>
      </c>
      <c r="Y21" s="9">
        <f>COUNTIF(Y1:Y14,X21)</f>
        <v>1</v>
      </c>
      <c r="Z21" s="12" t="s">
        <v>10</v>
      </c>
      <c r="AA21" s="9">
        <f>COUNTIF(AA1:AA14,Z21)</f>
        <v>2</v>
      </c>
      <c r="AB21" s="12" t="s">
        <v>10</v>
      </c>
      <c r="AC21" s="9">
        <f>COUNTIF(AC1:AC14,AB21)</f>
        <v>2</v>
      </c>
      <c r="AD21" s="12" t="s">
        <v>10</v>
      </c>
      <c r="AE21" s="9">
        <f>COUNTIF(AE1:AE14,AD21)</f>
        <v>4</v>
      </c>
      <c r="AF21" s="12" t="s">
        <v>10</v>
      </c>
      <c r="AG21" s="9">
        <f>COUNTIF(AG1:AG14,AF21)</f>
        <v>5</v>
      </c>
      <c r="AH21" s="12" t="s">
        <v>10</v>
      </c>
      <c r="AI21" s="9">
        <f>COUNTIF(AI1:AI14,AH21)</f>
        <v>2</v>
      </c>
      <c r="AJ21" s="12" t="s">
        <v>10</v>
      </c>
      <c r="AK21" s="9">
        <f>COUNTIF(AK1:AK14,AJ21)</f>
        <v>3</v>
      </c>
      <c r="AL21" s="12" t="s">
        <v>10</v>
      </c>
      <c r="AM21" s="9">
        <f>COUNTIF(AM1:AM14,AL21)</f>
        <v>1</v>
      </c>
      <c r="AN21" s="12" t="s">
        <v>10</v>
      </c>
      <c r="AO21" s="9">
        <f>COUNTIF(AO1:AO14,AN21)</f>
        <v>1</v>
      </c>
      <c r="AP21" s="12" t="s">
        <v>10</v>
      </c>
      <c r="AQ21" s="9">
        <f>COUNTIF(AQ1:AQ14,AP21)</f>
        <v>1</v>
      </c>
      <c r="AR21" s="12" t="s">
        <v>10</v>
      </c>
      <c r="AS21" s="9">
        <f>COUNTIF(AS1:AS14,AR21)</f>
        <v>1</v>
      </c>
      <c r="AT21" s="12" t="s">
        <v>10</v>
      </c>
      <c r="AU21" s="9">
        <f>COUNTIF(AU1:AU14,AT21)</f>
        <v>1</v>
      </c>
      <c r="AV21" s="12" t="s">
        <v>10</v>
      </c>
      <c r="AW21" s="9">
        <f>COUNTIF(AW1:AW14,AV21)</f>
        <v>1</v>
      </c>
      <c r="AX21" s="12" t="s">
        <v>10</v>
      </c>
      <c r="AY21" s="9">
        <f>COUNTIF(AY1:AY14,AX21)</f>
        <v>1</v>
      </c>
      <c r="AZ21" s="12" t="s">
        <v>10</v>
      </c>
      <c r="BA21" s="9">
        <f>COUNTIF(BA1:BA14,AZ21)</f>
        <v>1</v>
      </c>
      <c r="BB21" s="12" t="s">
        <v>10</v>
      </c>
      <c r="BC21" s="9">
        <f>COUNTIF(BC1:BC14,BB21)</f>
        <v>2</v>
      </c>
      <c r="BD21" s="12" t="s">
        <v>10</v>
      </c>
      <c r="BE21" s="9">
        <f>COUNTIF(BE1:BE14,BD21)</f>
        <v>1</v>
      </c>
      <c r="BF21" s="12" t="s">
        <v>10</v>
      </c>
      <c r="BG21" s="9">
        <f>COUNTIF(BG1:BG14,BF21)</f>
        <v>0</v>
      </c>
      <c r="BH21" s="12" t="s">
        <v>10</v>
      </c>
      <c r="BI21" s="9">
        <f>COUNTIF(BI1:BI14,BH21)</f>
        <v>1</v>
      </c>
      <c r="BJ21" s="12" t="s">
        <v>10</v>
      </c>
      <c r="BK21" s="9">
        <f>COUNTIF(BK1:BK14,BJ21)</f>
        <v>3</v>
      </c>
      <c r="BL21" s="12" t="s">
        <v>10</v>
      </c>
      <c r="BM21" s="9">
        <f>COUNTIF(BM1:BM14,BL21)</f>
        <v>2</v>
      </c>
      <c r="BN21" s="8">
        <v>1</v>
      </c>
      <c r="BO21" s="8">
        <f>COUNTIF(BO2:BO14,BN21)</f>
        <v>2</v>
      </c>
      <c r="BP21" s="8">
        <v>1</v>
      </c>
      <c r="BQ21" s="8">
        <f>COUNTIF(BQ2:BQ14,BP21)</f>
        <v>5</v>
      </c>
      <c r="BR21" s="8">
        <v>1</v>
      </c>
      <c r="BS21" s="8">
        <f>COUNTIF(BS2:BS14,BR21)</f>
        <v>5</v>
      </c>
      <c r="BT21" s="8">
        <v>1</v>
      </c>
      <c r="BU21" s="8">
        <f>COUNTIF(BU2:BU14,BT21)</f>
        <v>3</v>
      </c>
      <c r="BV21" s="8">
        <v>1</v>
      </c>
      <c r="BW21" s="8">
        <f>COUNTIF(BW2:BW14,BV21)</f>
        <v>6</v>
      </c>
      <c r="BX21" s="8">
        <v>1</v>
      </c>
      <c r="BY21" s="8">
        <f>COUNTIF(BY2:BY14,BX21)</f>
        <v>2</v>
      </c>
      <c r="BZ21" s="8">
        <v>1</v>
      </c>
      <c r="CA21" s="8">
        <f>COUNTIF(CA2:CA14,BZ21)</f>
        <v>2</v>
      </c>
      <c r="CB21" s="8">
        <v>1</v>
      </c>
      <c r="CC21" s="8">
        <f>COUNTIF(CC2:CC14,CB21)</f>
        <v>1</v>
      </c>
      <c r="CD21" s="8">
        <v>1</v>
      </c>
      <c r="CE21" s="8">
        <f>COUNTIF(CE2:CE14,CD21)</f>
        <v>3</v>
      </c>
      <c r="CF21" s="8">
        <v>1</v>
      </c>
      <c r="CG21" s="8">
        <f>COUNTIF(CG2:CG14,CF21)</f>
        <v>3</v>
      </c>
    </row>
    <row r="22" spans="1:87" s="8" customFormat="1" x14ac:dyDescent="0.25">
      <c r="A22" s="14"/>
      <c r="B22" s="6" t="s">
        <v>41</v>
      </c>
      <c r="C22" s="20">
        <f t="shared" si="0"/>
        <v>0</v>
      </c>
      <c r="D22" s="12" t="s">
        <v>5</v>
      </c>
      <c r="E22" s="13">
        <f>COUNTIF($E$1:$E$14,D22)</f>
        <v>0</v>
      </c>
      <c r="F22" s="12" t="s">
        <v>5</v>
      </c>
      <c r="G22" s="9">
        <f>COUNTIF(G1:G14,F22)</f>
        <v>1</v>
      </c>
      <c r="H22" s="12" t="s">
        <v>5</v>
      </c>
      <c r="I22" s="9">
        <f>COUNTIF(I1:I14,H22)</f>
        <v>1</v>
      </c>
      <c r="J22" s="12" t="s">
        <v>5</v>
      </c>
      <c r="K22" s="9">
        <f>COUNTIF(K1:K14,J22)</f>
        <v>1</v>
      </c>
      <c r="L22" s="12" t="s">
        <v>5</v>
      </c>
      <c r="M22" s="9">
        <f>COUNTIF(M1:M14,L22)</f>
        <v>0</v>
      </c>
      <c r="N22" s="12" t="s">
        <v>5</v>
      </c>
      <c r="O22" s="9">
        <f>COUNTIF(O1:O14,N22)</f>
        <v>1</v>
      </c>
      <c r="P22" s="12" t="s">
        <v>5</v>
      </c>
      <c r="Q22" s="9">
        <f>COUNTIF(Q1:Q14,P22)</f>
        <v>1</v>
      </c>
      <c r="R22" s="12" t="s">
        <v>5</v>
      </c>
      <c r="S22" s="9">
        <f>COUNTIF(S1:S14,R22)</f>
        <v>1</v>
      </c>
      <c r="T22" s="12" t="s">
        <v>5</v>
      </c>
      <c r="U22" s="9">
        <f>COUNTIF(U1:U14,T22)</f>
        <v>1</v>
      </c>
      <c r="V22" s="12" t="s">
        <v>5</v>
      </c>
      <c r="W22" s="9">
        <f>COUNTIF(W1:W14,V22)</f>
        <v>0</v>
      </c>
      <c r="X22" s="12" t="s">
        <v>5</v>
      </c>
      <c r="Y22" s="9">
        <f>COUNTIF(Y1:Y14,X22)</f>
        <v>1</v>
      </c>
      <c r="Z22" s="12" t="s">
        <v>5</v>
      </c>
      <c r="AA22" s="9">
        <f>COUNTIF(AA1:AA14,Z22)</f>
        <v>3</v>
      </c>
      <c r="AB22" s="12" t="s">
        <v>5</v>
      </c>
      <c r="AC22" s="9">
        <f>COUNTIF(AC1:AC14,AB22)</f>
        <v>2</v>
      </c>
      <c r="AD22" s="12" t="s">
        <v>5</v>
      </c>
      <c r="AE22" s="9">
        <f>COUNTIF(AE1:AE14,AD22)</f>
        <v>1</v>
      </c>
      <c r="AF22" s="12" t="s">
        <v>5</v>
      </c>
      <c r="AG22" s="9">
        <f>COUNTIF(AG1:AG14,AF22)</f>
        <v>3</v>
      </c>
      <c r="AH22" s="12" t="s">
        <v>5</v>
      </c>
      <c r="AI22" s="9">
        <f>COUNTIF(AI1:AI14,AH22)</f>
        <v>3</v>
      </c>
      <c r="AJ22" s="12" t="s">
        <v>5</v>
      </c>
      <c r="AK22" s="9">
        <f>COUNTIF(AK1:AK14,AJ22)</f>
        <v>5</v>
      </c>
      <c r="AL22" s="12" t="s">
        <v>5</v>
      </c>
      <c r="AM22" s="9">
        <f>COUNTIF(AM1:AM14,AL22)</f>
        <v>6</v>
      </c>
      <c r="AN22" s="12" t="s">
        <v>5</v>
      </c>
      <c r="AO22" s="9">
        <f>COUNTIF(AO1:AO14,AN22)</f>
        <v>6</v>
      </c>
      <c r="AP22" s="12" t="s">
        <v>5</v>
      </c>
      <c r="AQ22" s="9">
        <f>COUNTIF(AQ1:AQ14,AP22)</f>
        <v>5</v>
      </c>
      <c r="AR22" s="12" t="s">
        <v>5</v>
      </c>
      <c r="AS22" s="9">
        <f>COUNTIF(AS1:AS14,AR22)</f>
        <v>5</v>
      </c>
      <c r="AT22" s="12" t="s">
        <v>5</v>
      </c>
      <c r="AU22" s="9">
        <f>COUNTIF(AU1:AU14,AT22)</f>
        <v>5</v>
      </c>
      <c r="AV22" s="12" t="s">
        <v>5</v>
      </c>
      <c r="AW22" s="9">
        <f>COUNTIF(AW1:AW14,AV22)</f>
        <v>3</v>
      </c>
      <c r="AX22" s="12" t="s">
        <v>5</v>
      </c>
      <c r="AY22" s="9">
        <f>COUNTIF(AY1:AY14,AX22)</f>
        <v>2</v>
      </c>
      <c r="AZ22" s="12" t="s">
        <v>5</v>
      </c>
      <c r="BA22" s="9">
        <f>COUNTIF(BA1:BA14,AZ22)</f>
        <v>4</v>
      </c>
      <c r="BB22" s="12" t="s">
        <v>5</v>
      </c>
      <c r="BC22" s="9">
        <f>COUNTIF(BC1:BC14,BB22)</f>
        <v>3</v>
      </c>
      <c r="BD22" s="12" t="s">
        <v>5</v>
      </c>
      <c r="BE22" s="9">
        <f>COUNTIF(BE1:BE14,BD22)</f>
        <v>4</v>
      </c>
      <c r="BF22" s="12" t="s">
        <v>5</v>
      </c>
      <c r="BG22" s="9">
        <f>COUNTIF(BG1:BG14,BF22)</f>
        <v>5</v>
      </c>
      <c r="BH22" s="12" t="s">
        <v>5</v>
      </c>
      <c r="BI22" s="9">
        <f>COUNTIF(BI1:BI14,BH22)</f>
        <v>4</v>
      </c>
      <c r="BJ22" s="12" t="s">
        <v>5</v>
      </c>
      <c r="BK22" s="9">
        <f>COUNTIF(BK1:BK14,BJ22)</f>
        <v>4</v>
      </c>
      <c r="BL22" s="12" t="s">
        <v>5</v>
      </c>
      <c r="BM22" s="9">
        <f>COUNTIF(BM1:BM14,BL22)</f>
        <v>4</v>
      </c>
      <c r="BN22" s="8">
        <v>2</v>
      </c>
      <c r="BO22" s="8">
        <f>COUNTIF(BO2:BO14,BN22)</f>
        <v>2</v>
      </c>
      <c r="BP22" s="8">
        <v>2</v>
      </c>
      <c r="BQ22" s="8">
        <f>COUNTIF(BQ2:BQ14,BP22)</f>
        <v>3</v>
      </c>
      <c r="BR22" s="8">
        <v>2</v>
      </c>
      <c r="BS22" s="8">
        <f>COUNTIF(BS2:BS14,BR22)</f>
        <v>2</v>
      </c>
      <c r="BT22" s="8">
        <v>2</v>
      </c>
      <c r="BU22" s="8">
        <f>COUNTIF(BU2:BU14,BT22)</f>
        <v>2</v>
      </c>
      <c r="BV22" s="8">
        <v>2</v>
      </c>
      <c r="BW22" s="8">
        <f>COUNTIF(BW2:BW14,BV22)</f>
        <v>0</v>
      </c>
      <c r="BX22" s="8">
        <v>2</v>
      </c>
      <c r="BY22" s="8">
        <f>COUNTIF(BY2:BY14,BX22)</f>
        <v>4</v>
      </c>
      <c r="BZ22" s="8">
        <v>2</v>
      </c>
      <c r="CA22" s="8">
        <f>COUNTIF(CA2:CA14,BZ22)</f>
        <v>3</v>
      </c>
      <c r="CB22" s="8">
        <v>2</v>
      </c>
      <c r="CC22" s="8">
        <f>COUNTIF(CC2:CC14,CB22)</f>
        <v>3</v>
      </c>
      <c r="CD22" s="8">
        <v>2</v>
      </c>
      <c r="CE22" s="8">
        <f>COUNTIF(CE2:CE14,CD22)</f>
        <v>3</v>
      </c>
      <c r="CF22" s="8">
        <v>2</v>
      </c>
      <c r="CG22" s="8">
        <f>COUNTIF(CG2:CG14,CF22)</f>
        <v>3</v>
      </c>
    </row>
    <row r="23" spans="1:87" s="8" customFormat="1" x14ac:dyDescent="0.25">
      <c r="A23" s="14"/>
      <c r="B23" s="6" t="s">
        <v>9</v>
      </c>
      <c r="C23" s="20">
        <f t="shared" si="0"/>
        <v>0</v>
      </c>
      <c r="D23" s="12" t="s">
        <v>6</v>
      </c>
      <c r="E23" s="13">
        <f>COUNTIF($E$1:$E$14,D23)</f>
        <v>0</v>
      </c>
      <c r="F23" s="12" t="s">
        <v>6</v>
      </c>
      <c r="G23" s="9">
        <f>COUNTIF(G1:G14,F23)</f>
        <v>0</v>
      </c>
      <c r="H23" s="12" t="s">
        <v>6</v>
      </c>
      <c r="I23" s="9">
        <f>COUNTIF(I1:I14,H23)</f>
        <v>0</v>
      </c>
      <c r="J23" s="12" t="s">
        <v>6</v>
      </c>
      <c r="K23" s="9">
        <f>COUNTIF(K1:K14,J23)</f>
        <v>0</v>
      </c>
      <c r="L23" s="12" t="s">
        <v>6</v>
      </c>
      <c r="M23" s="9">
        <f>COUNTIF(M1:M14,L23)</f>
        <v>0</v>
      </c>
      <c r="N23" s="12" t="s">
        <v>6</v>
      </c>
      <c r="O23" s="9">
        <f>COUNTIF(O1:O14,N23)</f>
        <v>0</v>
      </c>
      <c r="P23" s="12" t="s">
        <v>6</v>
      </c>
      <c r="Q23" s="9">
        <f>COUNTIF(Q1:Q14,P23)</f>
        <v>0</v>
      </c>
      <c r="R23" s="12" t="s">
        <v>6</v>
      </c>
      <c r="S23" s="9">
        <f>COUNTIF(S1:S14,R23)</f>
        <v>0</v>
      </c>
      <c r="T23" s="12" t="s">
        <v>6</v>
      </c>
      <c r="U23" s="9">
        <f>COUNTIF(U1:U14,T23)</f>
        <v>0</v>
      </c>
      <c r="V23" s="12" t="s">
        <v>6</v>
      </c>
      <c r="W23" s="9">
        <f>COUNTIF(W1:W14,V23)</f>
        <v>0</v>
      </c>
      <c r="X23" s="12" t="s">
        <v>6</v>
      </c>
      <c r="Y23" s="9">
        <f>COUNTIF(Y1:Y14,X23)</f>
        <v>0</v>
      </c>
      <c r="Z23" s="12" t="s">
        <v>6</v>
      </c>
      <c r="AA23" s="9">
        <f>COUNTIF(AA1:AA14,Z23)</f>
        <v>0</v>
      </c>
      <c r="AB23" s="12" t="s">
        <v>6</v>
      </c>
      <c r="AC23" s="9">
        <f>COUNTIF(AC1:AC14,AB23)</f>
        <v>0</v>
      </c>
      <c r="AD23" s="12" t="s">
        <v>6</v>
      </c>
      <c r="AE23" s="9">
        <f>COUNTIF(AE1:AE14,AD23)</f>
        <v>2</v>
      </c>
      <c r="AF23" s="12" t="s">
        <v>6</v>
      </c>
      <c r="AG23" s="9">
        <f>COUNTIF(AG1:AG14,AF23)</f>
        <v>2</v>
      </c>
      <c r="AH23" s="12" t="s">
        <v>6</v>
      </c>
      <c r="AI23" s="9">
        <f>COUNTIF(AI1:AI14,AH23)</f>
        <v>1</v>
      </c>
      <c r="AJ23" s="12" t="s">
        <v>6</v>
      </c>
      <c r="AK23" s="9">
        <f>COUNTIF(AK1:AK14,AJ23)</f>
        <v>2</v>
      </c>
      <c r="AL23" s="12" t="s">
        <v>6</v>
      </c>
      <c r="AM23" s="9">
        <f>COUNTIF(AM1:AM14,AL23)</f>
        <v>1</v>
      </c>
      <c r="AN23" s="12" t="s">
        <v>6</v>
      </c>
      <c r="AO23" s="9">
        <f>COUNTIF(AO1:AO14,AN23)</f>
        <v>1</v>
      </c>
      <c r="AP23" s="12" t="s">
        <v>6</v>
      </c>
      <c r="AQ23" s="9">
        <f>COUNTIF(AQ1:AQ14,AP23)</f>
        <v>2</v>
      </c>
      <c r="AR23" s="12" t="s">
        <v>6</v>
      </c>
      <c r="AS23" s="9">
        <f>COUNTIF(AS1:AS14,AR23)</f>
        <v>1</v>
      </c>
      <c r="AT23" s="12" t="s">
        <v>6</v>
      </c>
      <c r="AU23" s="9">
        <f>COUNTIF(AU1:AU14,AT23)</f>
        <v>1</v>
      </c>
      <c r="AV23" s="12" t="s">
        <v>6</v>
      </c>
      <c r="AW23" s="9">
        <f>COUNTIF(AW1:AW14,AV23)</f>
        <v>4</v>
      </c>
      <c r="AX23" s="12" t="s">
        <v>6</v>
      </c>
      <c r="AY23" s="9">
        <f>COUNTIF(AY1:AY14,AX23)</f>
        <v>1</v>
      </c>
      <c r="AZ23" s="12" t="s">
        <v>6</v>
      </c>
      <c r="BA23" s="9">
        <f>COUNTIF(BA1:BA14,AZ23)</f>
        <v>3</v>
      </c>
      <c r="BB23" s="12" t="s">
        <v>6</v>
      </c>
      <c r="BC23" s="9">
        <f>COUNTIF(BC1:BC14,BB23)</f>
        <v>5</v>
      </c>
      <c r="BD23" s="12" t="s">
        <v>6</v>
      </c>
      <c r="BE23" s="9">
        <f>COUNTIF(BE1:BE14,BD23)</f>
        <v>3</v>
      </c>
      <c r="BF23" s="12" t="s">
        <v>6</v>
      </c>
      <c r="BG23" s="9">
        <f>COUNTIF(BG1:BG14,BF23)</f>
        <v>1</v>
      </c>
      <c r="BH23" s="12" t="s">
        <v>6</v>
      </c>
      <c r="BI23" s="9">
        <f>COUNTIF(BI1:BI14,BH23)</f>
        <v>2</v>
      </c>
      <c r="BJ23" s="12" t="s">
        <v>6</v>
      </c>
      <c r="BK23" s="9">
        <f>COUNTIF(BK1:BK14,BJ23)</f>
        <v>3</v>
      </c>
      <c r="BL23" s="12" t="s">
        <v>6</v>
      </c>
      <c r="BM23" s="9">
        <f>COUNTIF(BM1:BM14,BL23)</f>
        <v>3</v>
      </c>
      <c r="BN23" s="8">
        <v>3</v>
      </c>
      <c r="BO23" s="8">
        <f>COUNTIF(BO2:BO14,BN23)</f>
        <v>3</v>
      </c>
      <c r="BP23" s="8">
        <v>3</v>
      </c>
      <c r="BQ23" s="8">
        <f>COUNTIF(BQ2:BQ14,BP23)</f>
        <v>1</v>
      </c>
      <c r="BR23" s="8">
        <v>3</v>
      </c>
      <c r="BS23" s="8">
        <f>COUNTIF(BS2:BS14,BR23)</f>
        <v>2</v>
      </c>
      <c r="BT23" s="8">
        <v>3</v>
      </c>
      <c r="BU23" s="8">
        <f>COUNTIF(BU2:BU14,BT23)</f>
        <v>3</v>
      </c>
      <c r="BV23" s="8">
        <v>3</v>
      </c>
      <c r="BW23" s="8">
        <f>COUNTIF(BW2:BW14,BV23)</f>
        <v>3</v>
      </c>
      <c r="BX23" s="8">
        <v>3</v>
      </c>
      <c r="BY23" s="8">
        <f>COUNTIF(BY2:BY14,BX23)</f>
        <v>1</v>
      </c>
      <c r="BZ23" s="8">
        <v>3</v>
      </c>
      <c r="CA23" s="8">
        <f>COUNTIF(CA2:CA14,BZ23)</f>
        <v>2</v>
      </c>
      <c r="CB23" s="8">
        <v>3</v>
      </c>
      <c r="CC23" s="8">
        <f>COUNTIF(CC2:CC14,CB23)</f>
        <v>0</v>
      </c>
      <c r="CD23" s="8">
        <v>3</v>
      </c>
      <c r="CE23" s="8">
        <f>COUNTIF(CE2:CE14,CD23)</f>
        <v>1</v>
      </c>
      <c r="CF23" s="8">
        <v>3</v>
      </c>
      <c r="CG23" s="8">
        <f>COUNTIF(CG2:CG14,CF23)</f>
        <v>0</v>
      </c>
    </row>
    <row r="24" spans="1:87" s="8" customFormat="1" ht="17.25" thickBot="1" x14ac:dyDescent="0.3">
      <c r="A24" s="14"/>
      <c r="B24" s="6" t="s">
        <v>89</v>
      </c>
      <c r="C24" s="20">
        <f t="shared" si="0"/>
        <v>0</v>
      </c>
      <c r="D24" s="25" t="s">
        <v>361</v>
      </c>
      <c r="E24" s="16">
        <f>COUNTIF($E$1:$E$14,D24)</f>
        <v>5</v>
      </c>
      <c r="F24" s="25" t="s">
        <v>361</v>
      </c>
      <c r="G24" s="24">
        <f>COUNTIF(G1:G14,F24)</f>
        <v>4</v>
      </c>
      <c r="H24" s="25" t="s">
        <v>361</v>
      </c>
      <c r="I24" s="24">
        <f>COUNTIF(I1:I14,H24)</f>
        <v>4</v>
      </c>
      <c r="J24" s="25" t="s">
        <v>361</v>
      </c>
      <c r="K24" s="24">
        <f>COUNTIF(K1:K14,J24)</f>
        <v>4</v>
      </c>
      <c r="L24" s="25" t="s">
        <v>361</v>
      </c>
      <c r="M24" s="24">
        <f>COUNTIF(M1:M14,L24)</f>
        <v>2</v>
      </c>
      <c r="N24" s="25" t="s">
        <v>361</v>
      </c>
      <c r="O24" s="24">
        <f>COUNTIF(O1:O14,N24)</f>
        <v>5</v>
      </c>
      <c r="P24" s="25" t="s">
        <v>361</v>
      </c>
      <c r="Q24" s="24">
        <f>COUNTIF(Q1:Q14,P24)</f>
        <v>6</v>
      </c>
      <c r="R24" s="25" t="s">
        <v>361</v>
      </c>
      <c r="S24" s="24">
        <f>COUNTIF(S1:S14,R24)</f>
        <v>3</v>
      </c>
      <c r="T24" s="25" t="s">
        <v>361</v>
      </c>
      <c r="U24" s="24">
        <f>COUNTIF(U1:U14,T24)</f>
        <v>4</v>
      </c>
      <c r="V24" s="25" t="s">
        <v>361</v>
      </c>
      <c r="W24" s="24">
        <f>COUNTIF(W1:W14,V24)</f>
        <v>5</v>
      </c>
      <c r="X24" s="25" t="s">
        <v>361</v>
      </c>
      <c r="Y24" s="24">
        <f>COUNTIF(Y1:Y14,X24)</f>
        <v>1</v>
      </c>
      <c r="Z24" s="25" t="s">
        <v>361</v>
      </c>
      <c r="AA24" s="24">
        <f>COUNTIF(AA1:AA14,Z24)</f>
        <v>6</v>
      </c>
      <c r="AB24" s="25" t="s">
        <v>361</v>
      </c>
      <c r="AC24" s="24">
        <f>COUNTIF(AC1:AC14,AB24)</f>
        <v>7</v>
      </c>
      <c r="AD24" s="25" t="s">
        <v>361</v>
      </c>
      <c r="AE24" s="24">
        <f>COUNTIF(AE1:AE14,AD24)</f>
        <v>4</v>
      </c>
      <c r="AF24" s="25" t="s">
        <v>361</v>
      </c>
      <c r="AG24" s="24">
        <f>COUNTIF(AG1:AG14,AF24)</f>
        <v>3</v>
      </c>
      <c r="AH24" s="25" t="s">
        <v>361</v>
      </c>
      <c r="AI24" s="24">
        <f>COUNTIF(AI1:AI14,AH24)</f>
        <v>1</v>
      </c>
      <c r="AJ24" s="25" t="s">
        <v>361</v>
      </c>
      <c r="AK24" s="24">
        <f>COUNTIF(AK1:AK14,AJ24)</f>
        <v>3</v>
      </c>
      <c r="AL24" s="25" t="s">
        <v>361</v>
      </c>
      <c r="AM24" s="24">
        <f>COUNTIF(AM1:AM14,AL24)</f>
        <v>3</v>
      </c>
      <c r="AN24" s="25" t="s">
        <v>361</v>
      </c>
      <c r="AO24" s="24">
        <f>COUNTIF(AO1:AO14,AN24)</f>
        <v>4</v>
      </c>
      <c r="AP24" s="25" t="s">
        <v>361</v>
      </c>
      <c r="AQ24" s="24">
        <f>COUNTIF(AQ1:AQ14,AP24)</f>
        <v>2</v>
      </c>
      <c r="AR24" s="25" t="s">
        <v>361</v>
      </c>
      <c r="AS24" s="24">
        <f>COUNTIF(AS1:AS14,AR24)</f>
        <v>5</v>
      </c>
      <c r="AT24" s="25" t="s">
        <v>361</v>
      </c>
      <c r="AU24" s="24">
        <f>COUNTIF(AU1:AU14,AT24)</f>
        <v>4</v>
      </c>
      <c r="AV24" s="25" t="s">
        <v>361</v>
      </c>
      <c r="AW24" s="24">
        <f>COUNTIF(AW1:AW14,AV24)</f>
        <v>5</v>
      </c>
      <c r="AX24" s="25" t="s">
        <v>361</v>
      </c>
      <c r="AY24" s="24">
        <f>COUNTIF(AY1:AY14,AX24)</f>
        <v>2</v>
      </c>
      <c r="AZ24" s="25" t="s">
        <v>361</v>
      </c>
      <c r="BA24" s="24">
        <f>COUNTIF(BA1:BA14,AZ24)</f>
        <v>4</v>
      </c>
      <c r="BB24" s="25" t="s">
        <v>361</v>
      </c>
      <c r="BC24" s="24">
        <f>COUNTIF(BC1:BC14,BB24)</f>
        <v>3</v>
      </c>
      <c r="BD24" s="25" t="s">
        <v>361</v>
      </c>
      <c r="BE24" s="24">
        <f>COUNTIF(BE1:BE14,BD24)</f>
        <v>3</v>
      </c>
      <c r="BF24" s="25" t="s">
        <v>361</v>
      </c>
      <c r="BG24" s="24">
        <f>COUNTIF(BG1:BG14,BF24)</f>
        <v>4</v>
      </c>
      <c r="BH24" s="25" t="s">
        <v>361</v>
      </c>
      <c r="BI24" s="24">
        <f>COUNTIF(BI1:BI14,BH24)</f>
        <v>5</v>
      </c>
      <c r="BJ24" s="25" t="s">
        <v>361</v>
      </c>
      <c r="BK24" s="24">
        <f>COUNTIF(BK1:BK14,BJ24)</f>
        <v>3</v>
      </c>
      <c r="BL24" s="25" t="s">
        <v>361</v>
      </c>
      <c r="BM24" s="24">
        <f>COUNTIF(BM1:BM14,BL24)</f>
        <v>3</v>
      </c>
      <c r="BN24" s="8">
        <v>4</v>
      </c>
      <c r="BO24" s="8">
        <f>COUNTIF(BO2:BO14,BN24)</f>
        <v>4</v>
      </c>
      <c r="BP24" s="8">
        <v>4</v>
      </c>
      <c r="BQ24" s="8">
        <f>COUNTIF(BQ2:BQ14,BP24)</f>
        <v>3</v>
      </c>
      <c r="BR24" s="8">
        <v>4</v>
      </c>
      <c r="BS24" s="8">
        <f>COUNTIF(BS2:BS14,BR24)</f>
        <v>2</v>
      </c>
      <c r="BT24" s="8">
        <v>4</v>
      </c>
      <c r="BU24" s="8">
        <f>COUNTIF(BU2:BU14,BT24)</f>
        <v>3</v>
      </c>
      <c r="BV24" s="8">
        <v>4</v>
      </c>
      <c r="BW24" s="8">
        <f>COUNTIF(BW2:BW14,BV24)</f>
        <v>2</v>
      </c>
      <c r="BX24" s="8">
        <v>4</v>
      </c>
      <c r="BY24" s="8">
        <f>COUNTIF(BY2:BY14,BX24)</f>
        <v>1</v>
      </c>
      <c r="BZ24" s="8">
        <v>4</v>
      </c>
      <c r="CA24" s="8">
        <f>COUNTIF(CA2:CA14,BZ24)</f>
        <v>0</v>
      </c>
      <c r="CB24" s="8">
        <v>4</v>
      </c>
      <c r="CC24" s="8">
        <f>COUNTIF(CC2:CC14,CB24)</f>
        <v>3</v>
      </c>
      <c r="CD24" s="8">
        <v>4</v>
      </c>
      <c r="CE24" s="8">
        <f>COUNTIF(CE2:CE14,CD24)</f>
        <v>2</v>
      </c>
      <c r="CF24" s="8">
        <v>4</v>
      </c>
      <c r="CG24" s="8">
        <f>COUNTIF(CG2:CG14,CF24)</f>
        <v>4</v>
      </c>
    </row>
    <row r="25" spans="1:87" s="8" customFormat="1" x14ac:dyDescent="0.25">
      <c r="A25" s="14"/>
      <c r="B25" s="6" t="s">
        <v>44</v>
      </c>
      <c r="C25" s="20">
        <f t="shared" si="0"/>
        <v>0</v>
      </c>
      <c r="D25" s="10" t="s">
        <v>4</v>
      </c>
      <c r="E25" s="31">
        <f>E20/$C$19</f>
        <v>0.61538461538461542</v>
      </c>
      <c r="F25" s="10" t="s">
        <v>4</v>
      </c>
      <c r="G25" s="31">
        <f>G20/$C$19</f>
        <v>0.61538461538461542</v>
      </c>
      <c r="H25" s="10" t="s">
        <v>4</v>
      </c>
      <c r="I25" s="31">
        <f>I20/$C$19</f>
        <v>0.61538461538461542</v>
      </c>
      <c r="J25" s="10" t="s">
        <v>4</v>
      </c>
      <c r="K25" s="31">
        <f>K20/$C$19</f>
        <v>0.61538461538461542</v>
      </c>
      <c r="L25" s="10" t="s">
        <v>4</v>
      </c>
      <c r="M25" s="31">
        <f>M20/$C$19</f>
        <v>0.84615384615384615</v>
      </c>
      <c r="N25" s="10" t="s">
        <v>4</v>
      </c>
      <c r="O25" s="31">
        <f>O20/$C$19</f>
        <v>0.46153846153846156</v>
      </c>
      <c r="P25" s="10" t="s">
        <v>4</v>
      </c>
      <c r="Q25" s="31">
        <f>Q20/$C$19</f>
        <v>0.46153846153846156</v>
      </c>
      <c r="R25" s="10" t="s">
        <v>4</v>
      </c>
      <c r="S25" s="31">
        <f>S20/$C$19</f>
        <v>0.69230769230769229</v>
      </c>
      <c r="T25" s="10" t="s">
        <v>4</v>
      </c>
      <c r="U25" s="31">
        <f>U20/$C$19</f>
        <v>0.53846153846153844</v>
      </c>
      <c r="V25" s="10" t="s">
        <v>4</v>
      </c>
      <c r="W25" s="31">
        <f>W20/$C$19</f>
        <v>0.53846153846153844</v>
      </c>
      <c r="X25" s="10" t="s">
        <v>4</v>
      </c>
      <c r="Y25" s="31">
        <f>Y20/$C$19</f>
        <v>0.76923076923076927</v>
      </c>
      <c r="Z25" s="10" t="s">
        <v>4</v>
      </c>
      <c r="AA25" s="31">
        <f>AA20/$C$19</f>
        <v>0.15384615384615385</v>
      </c>
      <c r="AB25" s="10" t="s">
        <v>4</v>
      </c>
      <c r="AC25" s="31">
        <f>AC20/$C$19</f>
        <v>0.15384615384615385</v>
      </c>
      <c r="AD25" s="10" t="s">
        <v>4</v>
      </c>
      <c r="AE25" s="31">
        <f>AE20/$C$19</f>
        <v>0.15384615384615385</v>
      </c>
      <c r="AF25" s="10" t="s">
        <v>4</v>
      </c>
      <c r="AG25" s="31">
        <f>AG20/$C$19</f>
        <v>0</v>
      </c>
      <c r="AH25" s="10" t="s">
        <v>4</v>
      </c>
      <c r="AI25" s="31">
        <f>AI20/$C$19</f>
        <v>0.46153846153846156</v>
      </c>
      <c r="AJ25" s="10" t="s">
        <v>4</v>
      </c>
      <c r="AK25" s="31">
        <f>AK20/$C$19</f>
        <v>0</v>
      </c>
      <c r="AL25" s="10" t="s">
        <v>4</v>
      </c>
      <c r="AM25" s="31">
        <f>AM20/$C$19</f>
        <v>0.15384615384615385</v>
      </c>
      <c r="AN25" s="10" t="s">
        <v>4</v>
      </c>
      <c r="AO25" s="31">
        <f>AO20/$C$19</f>
        <v>7.6923076923076927E-2</v>
      </c>
      <c r="AP25" s="10" t="s">
        <v>4</v>
      </c>
      <c r="AQ25" s="31">
        <f>AQ20/$C$19</f>
        <v>0.23076923076923078</v>
      </c>
      <c r="AR25" s="10" t="s">
        <v>4</v>
      </c>
      <c r="AS25" s="31">
        <f>AS20/$C$19</f>
        <v>7.6923076923076927E-2</v>
      </c>
      <c r="AT25" s="10" t="s">
        <v>4</v>
      </c>
      <c r="AU25" s="31">
        <f>AU20/$C$19</f>
        <v>0.15384615384615385</v>
      </c>
      <c r="AV25" s="10" t="s">
        <v>4</v>
      </c>
      <c r="AW25" s="31">
        <f>AW20/$C$19</f>
        <v>0</v>
      </c>
      <c r="AX25" s="10" t="s">
        <v>4</v>
      </c>
      <c r="AY25" s="31">
        <f>AY20/$C$19</f>
        <v>0.53846153846153844</v>
      </c>
      <c r="AZ25" s="10" t="s">
        <v>4</v>
      </c>
      <c r="BA25" s="31">
        <f>BA20/$C$19</f>
        <v>7.6923076923076927E-2</v>
      </c>
      <c r="BB25" s="10" t="s">
        <v>4</v>
      </c>
      <c r="BC25" s="31">
        <f>BC20/$C$19</f>
        <v>0</v>
      </c>
      <c r="BD25" s="10" t="s">
        <v>4</v>
      </c>
      <c r="BE25" s="31">
        <f>BE20/$C$19</f>
        <v>0.15384615384615385</v>
      </c>
      <c r="BF25" s="10" t="s">
        <v>4</v>
      </c>
      <c r="BG25" s="31">
        <f>BG20/$C$19</f>
        <v>0.23076923076923078</v>
      </c>
      <c r="BH25" s="10" t="s">
        <v>4</v>
      </c>
      <c r="BI25" s="31">
        <f>BI20/$C$19</f>
        <v>7.6923076923076927E-2</v>
      </c>
      <c r="BJ25" s="10" t="s">
        <v>4</v>
      </c>
      <c r="BK25" s="31">
        <f>BK20/$C$19</f>
        <v>0</v>
      </c>
      <c r="BL25" s="10" t="s">
        <v>4</v>
      </c>
      <c r="BM25" s="31">
        <f>BM20/$C$19</f>
        <v>7.6923076923076927E-2</v>
      </c>
      <c r="BN25" s="8">
        <v>5</v>
      </c>
      <c r="BO25" s="8">
        <f>COUNTIF(BO2:BO14,BN25)</f>
        <v>2</v>
      </c>
      <c r="BP25" s="8">
        <v>5</v>
      </c>
      <c r="BQ25" s="8">
        <f>COUNTIF(BQ2:BQ14,BP25)</f>
        <v>1</v>
      </c>
      <c r="BR25" s="8">
        <v>5</v>
      </c>
      <c r="BS25" s="8">
        <f>COUNTIF(BS2:BS14,BR25)</f>
        <v>2</v>
      </c>
      <c r="BT25" s="8">
        <v>5</v>
      </c>
      <c r="BU25" s="8">
        <f>COUNTIF(BU2:BU14,BT25)</f>
        <v>2</v>
      </c>
      <c r="BV25" s="8">
        <v>5</v>
      </c>
      <c r="BW25" s="8">
        <f>COUNTIF(BW2:BW14,BV25)</f>
        <v>2</v>
      </c>
      <c r="BX25" s="8">
        <v>5</v>
      </c>
      <c r="BY25" s="8">
        <f>COUNTIF(BY2:BY14,BX25)</f>
        <v>5</v>
      </c>
      <c r="BZ25" s="8">
        <v>5</v>
      </c>
      <c r="CA25" s="8">
        <f>COUNTIF(CA2:CA14,BZ25)</f>
        <v>6</v>
      </c>
      <c r="CB25" s="8">
        <v>5</v>
      </c>
      <c r="CC25" s="8">
        <f>COUNTIF(CC2:CC14,CB25)</f>
        <v>6</v>
      </c>
      <c r="CD25" s="8">
        <v>5</v>
      </c>
      <c r="CE25" s="8">
        <f>COUNTIF(CE2:CE14,CD25)</f>
        <v>4</v>
      </c>
      <c r="CF25" s="8">
        <v>5</v>
      </c>
      <c r="CG25" s="8">
        <f>COUNTIF(CG2:CG14,CF25)</f>
        <v>3</v>
      </c>
    </row>
    <row r="26" spans="1:87" s="8" customFormat="1" x14ac:dyDescent="0.25">
      <c r="A26" s="14"/>
      <c r="B26" s="6" t="s">
        <v>176</v>
      </c>
      <c r="C26" s="20">
        <f t="shared" si="0"/>
        <v>13</v>
      </c>
      <c r="D26" s="12" t="s">
        <v>10</v>
      </c>
      <c r="E26" s="32">
        <f>E21/$C$19</f>
        <v>0</v>
      </c>
      <c r="F26" s="12" t="s">
        <v>10</v>
      </c>
      <c r="G26" s="32">
        <f>G21/$C$19</f>
        <v>0</v>
      </c>
      <c r="H26" s="12" t="s">
        <v>10</v>
      </c>
      <c r="I26" s="32">
        <f>I21/$C$19</f>
        <v>0</v>
      </c>
      <c r="J26" s="12" t="s">
        <v>10</v>
      </c>
      <c r="K26" s="32">
        <f>K21/$C$19</f>
        <v>0</v>
      </c>
      <c r="L26" s="12" t="s">
        <v>10</v>
      </c>
      <c r="M26" s="32">
        <f>M21/$C$19</f>
        <v>0</v>
      </c>
      <c r="N26" s="12" t="s">
        <v>10</v>
      </c>
      <c r="O26" s="32">
        <f>O21/$C$19</f>
        <v>7.6923076923076927E-2</v>
      </c>
      <c r="P26" s="12" t="s">
        <v>10</v>
      </c>
      <c r="Q26" s="32">
        <f>Q21/$C$19</f>
        <v>0</v>
      </c>
      <c r="R26" s="12" t="s">
        <v>10</v>
      </c>
      <c r="S26" s="32">
        <f>S21/$C$19</f>
        <v>0</v>
      </c>
      <c r="T26" s="12" t="s">
        <v>10</v>
      </c>
      <c r="U26" s="32">
        <f>U21/$C$19</f>
        <v>7.6923076923076927E-2</v>
      </c>
      <c r="V26" s="12" t="s">
        <v>10</v>
      </c>
      <c r="W26" s="32">
        <f>W21/$C$19</f>
        <v>7.6923076923076927E-2</v>
      </c>
      <c r="X26" s="12" t="s">
        <v>10</v>
      </c>
      <c r="Y26" s="32">
        <f>Y21/$C$19</f>
        <v>7.6923076923076927E-2</v>
      </c>
      <c r="Z26" s="12" t="s">
        <v>10</v>
      </c>
      <c r="AA26" s="32">
        <f>AA21/$C$19</f>
        <v>0.15384615384615385</v>
      </c>
      <c r="AB26" s="12" t="s">
        <v>10</v>
      </c>
      <c r="AC26" s="32">
        <f>AC21/$C$19</f>
        <v>0.15384615384615385</v>
      </c>
      <c r="AD26" s="12" t="s">
        <v>10</v>
      </c>
      <c r="AE26" s="32">
        <f>AE21/$C$19</f>
        <v>0.30769230769230771</v>
      </c>
      <c r="AF26" s="12" t="s">
        <v>10</v>
      </c>
      <c r="AG26" s="32">
        <f>AG21/$C$19</f>
        <v>0.38461538461538464</v>
      </c>
      <c r="AH26" s="12" t="s">
        <v>10</v>
      </c>
      <c r="AI26" s="32">
        <f>AI21/$C$19</f>
        <v>0.15384615384615385</v>
      </c>
      <c r="AJ26" s="12" t="s">
        <v>10</v>
      </c>
      <c r="AK26" s="32">
        <f>AK21/$C$19</f>
        <v>0.23076923076923078</v>
      </c>
      <c r="AL26" s="12" t="s">
        <v>10</v>
      </c>
      <c r="AM26" s="32">
        <f>AM21/$C$19</f>
        <v>7.6923076923076927E-2</v>
      </c>
      <c r="AN26" s="12" t="s">
        <v>10</v>
      </c>
      <c r="AO26" s="32">
        <f>AO21/$C$19</f>
        <v>7.6923076923076927E-2</v>
      </c>
      <c r="AP26" s="12" t="s">
        <v>10</v>
      </c>
      <c r="AQ26" s="32">
        <f>AQ21/$C$19</f>
        <v>7.6923076923076927E-2</v>
      </c>
      <c r="AR26" s="12" t="s">
        <v>10</v>
      </c>
      <c r="AS26" s="32">
        <f>AS21/$C$19</f>
        <v>7.6923076923076927E-2</v>
      </c>
      <c r="AT26" s="12" t="s">
        <v>10</v>
      </c>
      <c r="AU26" s="32">
        <f>AU21/$C$19</f>
        <v>7.6923076923076927E-2</v>
      </c>
      <c r="AV26" s="12" t="s">
        <v>10</v>
      </c>
      <c r="AW26" s="32">
        <f>AW21/$C$19</f>
        <v>7.6923076923076927E-2</v>
      </c>
      <c r="AX26" s="12" t="s">
        <v>10</v>
      </c>
      <c r="AY26" s="32">
        <f>AY21/$C$19</f>
        <v>7.6923076923076927E-2</v>
      </c>
      <c r="AZ26" s="12" t="s">
        <v>10</v>
      </c>
      <c r="BA26" s="32">
        <f>BA21/$C$19</f>
        <v>7.6923076923076927E-2</v>
      </c>
      <c r="BB26" s="12" t="s">
        <v>10</v>
      </c>
      <c r="BC26" s="32">
        <f>BC21/$C$19</f>
        <v>0.15384615384615385</v>
      </c>
      <c r="BD26" s="12" t="s">
        <v>10</v>
      </c>
      <c r="BE26" s="32">
        <f>BE21/$C$19</f>
        <v>7.6923076923076927E-2</v>
      </c>
      <c r="BF26" s="12" t="s">
        <v>10</v>
      </c>
      <c r="BG26" s="32">
        <f>BG21/$C$19</f>
        <v>0</v>
      </c>
      <c r="BH26" s="12" t="s">
        <v>10</v>
      </c>
      <c r="BI26" s="32">
        <f>BI21/$C$19</f>
        <v>7.6923076923076927E-2</v>
      </c>
      <c r="BJ26" s="12" t="s">
        <v>10</v>
      </c>
      <c r="BK26" s="32">
        <f>BK21/$C$19</f>
        <v>0.23076923076923078</v>
      </c>
      <c r="BL26" s="12" t="s">
        <v>10</v>
      </c>
      <c r="BM26" s="32">
        <f>BM21/$C$19</f>
        <v>0.15384615384615385</v>
      </c>
      <c r="BN26" s="130" t="s">
        <v>409</v>
      </c>
      <c r="BO26" s="130"/>
      <c r="BP26" s="130" t="s">
        <v>409</v>
      </c>
      <c r="BQ26" s="130"/>
      <c r="BR26" s="130" t="s">
        <v>409</v>
      </c>
      <c r="BS26" s="130"/>
      <c r="BT26" s="130" t="s">
        <v>409</v>
      </c>
      <c r="BU26" s="130"/>
      <c r="BV26" s="130" t="s">
        <v>409</v>
      </c>
      <c r="BW26" s="130"/>
      <c r="BX26" s="130" t="s">
        <v>409</v>
      </c>
      <c r="BY26" s="130"/>
      <c r="BZ26" s="130" t="s">
        <v>409</v>
      </c>
      <c r="CA26" s="130"/>
      <c r="CB26" s="130" t="s">
        <v>409</v>
      </c>
      <c r="CC26" s="130"/>
      <c r="CD26" s="130" t="s">
        <v>409</v>
      </c>
      <c r="CE26" s="130"/>
      <c r="CF26" s="130" t="s">
        <v>409</v>
      </c>
      <c r="CG26" s="130"/>
    </row>
    <row r="27" spans="1:87" s="8" customFormat="1" x14ac:dyDescent="0.25">
      <c r="A27" s="14"/>
      <c r="B27" s="6" t="s">
        <v>407</v>
      </c>
      <c r="C27" s="20">
        <f t="shared" si="0"/>
        <v>0</v>
      </c>
      <c r="D27" s="12" t="s">
        <v>5</v>
      </c>
      <c r="E27" s="32">
        <f>E22/$C$19</f>
        <v>0</v>
      </c>
      <c r="F27" s="12" t="s">
        <v>5</v>
      </c>
      <c r="G27" s="32">
        <f>G22/$C$19</f>
        <v>7.6923076923076927E-2</v>
      </c>
      <c r="H27" s="12" t="s">
        <v>5</v>
      </c>
      <c r="I27" s="32">
        <f>I22/$C$19</f>
        <v>7.6923076923076927E-2</v>
      </c>
      <c r="J27" s="12" t="s">
        <v>5</v>
      </c>
      <c r="K27" s="32">
        <f>K22/$C$19</f>
        <v>7.6923076923076927E-2</v>
      </c>
      <c r="L27" s="12" t="s">
        <v>5</v>
      </c>
      <c r="M27" s="32">
        <f>M22/$C$19</f>
        <v>0</v>
      </c>
      <c r="N27" s="12" t="s">
        <v>5</v>
      </c>
      <c r="O27" s="32">
        <f>O22/$C$19</f>
        <v>7.6923076923076927E-2</v>
      </c>
      <c r="P27" s="12" t="s">
        <v>5</v>
      </c>
      <c r="Q27" s="32">
        <f>Q22/$C$19</f>
        <v>7.6923076923076927E-2</v>
      </c>
      <c r="R27" s="12" t="s">
        <v>5</v>
      </c>
      <c r="S27" s="32">
        <f>S22/$C$19</f>
        <v>7.6923076923076927E-2</v>
      </c>
      <c r="T27" s="12" t="s">
        <v>5</v>
      </c>
      <c r="U27" s="32">
        <f>U22/$C$19</f>
        <v>7.6923076923076927E-2</v>
      </c>
      <c r="V27" s="12" t="s">
        <v>5</v>
      </c>
      <c r="W27" s="32">
        <f>W22/$C$19</f>
        <v>0</v>
      </c>
      <c r="X27" s="12" t="s">
        <v>5</v>
      </c>
      <c r="Y27" s="32">
        <f>Y22/$C$19</f>
        <v>7.6923076923076927E-2</v>
      </c>
      <c r="Z27" s="12" t="s">
        <v>5</v>
      </c>
      <c r="AA27" s="32">
        <f>AA22/$C$19</f>
        <v>0.23076923076923078</v>
      </c>
      <c r="AB27" s="12" t="s">
        <v>5</v>
      </c>
      <c r="AC27" s="32">
        <f>AC22/$C$19</f>
        <v>0.15384615384615385</v>
      </c>
      <c r="AD27" s="12" t="s">
        <v>5</v>
      </c>
      <c r="AE27" s="32">
        <f>AE22/$C$19</f>
        <v>7.6923076923076927E-2</v>
      </c>
      <c r="AF27" s="12" t="s">
        <v>5</v>
      </c>
      <c r="AG27" s="32">
        <f>AG22/$C$19</f>
        <v>0.23076923076923078</v>
      </c>
      <c r="AH27" s="12" t="s">
        <v>5</v>
      </c>
      <c r="AI27" s="32">
        <f>AI22/$C$19</f>
        <v>0.23076923076923078</v>
      </c>
      <c r="AJ27" s="12" t="s">
        <v>5</v>
      </c>
      <c r="AK27" s="32">
        <f>AK22/$C$19</f>
        <v>0.38461538461538464</v>
      </c>
      <c r="AL27" s="12" t="s">
        <v>5</v>
      </c>
      <c r="AM27" s="32">
        <f>AM22/$C$19</f>
        <v>0.46153846153846156</v>
      </c>
      <c r="AN27" s="12" t="s">
        <v>5</v>
      </c>
      <c r="AO27" s="32">
        <f>AO22/$C$19</f>
        <v>0.46153846153846156</v>
      </c>
      <c r="AP27" s="12" t="s">
        <v>5</v>
      </c>
      <c r="AQ27" s="32">
        <f>AQ22/$C$19</f>
        <v>0.38461538461538464</v>
      </c>
      <c r="AR27" s="12" t="s">
        <v>5</v>
      </c>
      <c r="AS27" s="32">
        <f>AS22/$C$19</f>
        <v>0.38461538461538464</v>
      </c>
      <c r="AT27" s="12" t="s">
        <v>5</v>
      </c>
      <c r="AU27" s="32">
        <f>AU22/$C$19</f>
        <v>0.38461538461538464</v>
      </c>
      <c r="AV27" s="12" t="s">
        <v>5</v>
      </c>
      <c r="AW27" s="32">
        <f>AW22/$C$19</f>
        <v>0.23076923076923078</v>
      </c>
      <c r="AX27" s="12" t="s">
        <v>5</v>
      </c>
      <c r="AY27" s="32">
        <f>AY22/$C$19</f>
        <v>0.15384615384615385</v>
      </c>
      <c r="AZ27" s="12" t="s">
        <v>5</v>
      </c>
      <c r="BA27" s="32">
        <f>BA22/$C$19</f>
        <v>0.30769230769230771</v>
      </c>
      <c r="BB27" s="12" t="s">
        <v>5</v>
      </c>
      <c r="BC27" s="32">
        <f>BC22/$C$19</f>
        <v>0.23076923076923078</v>
      </c>
      <c r="BD27" s="12" t="s">
        <v>5</v>
      </c>
      <c r="BE27" s="32">
        <f>BE22/$C$19</f>
        <v>0.30769230769230771</v>
      </c>
      <c r="BF27" s="12" t="s">
        <v>5</v>
      </c>
      <c r="BG27" s="32">
        <f>BG22/$C$19</f>
        <v>0.38461538461538464</v>
      </c>
      <c r="BH27" s="12" t="s">
        <v>5</v>
      </c>
      <c r="BI27" s="32">
        <f>BI22/$C$19</f>
        <v>0.30769230769230771</v>
      </c>
      <c r="BJ27" s="12" t="s">
        <v>5</v>
      </c>
      <c r="BK27" s="32">
        <f>BK22/$C$19</f>
        <v>0.30769230769230771</v>
      </c>
      <c r="BL27" s="12" t="s">
        <v>5</v>
      </c>
      <c r="BM27" s="32">
        <f>BM22/$C$19</f>
        <v>0.30769230769230771</v>
      </c>
    </row>
    <row r="28" spans="1:87" s="8" customFormat="1" x14ac:dyDescent="0.25">
      <c r="A28" s="14"/>
      <c r="B28" s="6" t="s">
        <v>25</v>
      </c>
      <c r="C28" s="20">
        <f t="shared" si="0"/>
        <v>0</v>
      </c>
      <c r="D28" s="12" t="s">
        <v>6</v>
      </c>
      <c r="E28" s="32">
        <f>E23/$C$19</f>
        <v>0</v>
      </c>
      <c r="F28" s="12" t="s">
        <v>6</v>
      </c>
      <c r="G28" s="32">
        <f>G23/$C$19</f>
        <v>0</v>
      </c>
      <c r="H28" s="12" t="s">
        <v>6</v>
      </c>
      <c r="I28" s="32">
        <f>I23/$C$19</f>
        <v>0</v>
      </c>
      <c r="J28" s="12" t="s">
        <v>6</v>
      </c>
      <c r="K28" s="32">
        <f>K23/$C$19</f>
        <v>0</v>
      </c>
      <c r="L28" s="12" t="s">
        <v>6</v>
      </c>
      <c r="M28" s="32">
        <f>M23/$C$19</f>
        <v>0</v>
      </c>
      <c r="N28" s="12" t="s">
        <v>6</v>
      </c>
      <c r="O28" s="32">
        <f>O23/$C$19</f>
        <v>0</v>
      </c>
      <c r="P28" s="12" t="s">
        <v>6</v>
      </c>
      <c r="Q28" s="32">
        <f>Q23/$C$19</f>
        <v>0</v>
      </c>
      <c r="R28" s="12" t="s">
        <v>6</v>
      </c>
      <c r="S28" s="32">
        <f>S23/$C$19</f>
        <v>0</v>
      </c>
      <c r="T28" s="12" t="s">
        <v>6</v>
      </c>
      <c r="U28" s="32">
        <f>U23/$C$19</f>
        <v>0</v>
      </c>
      <c r="V28" s="12" t="s">
        <v>6</v>
      </c>
      <c r="W28" s="32">
        <f>W23/$C$19</f>
        <v>0</v>
      </c>
      <c r="X28" s="12" t="s">
        <v>6</v>
      </c>
      <c r="Y28" s="32">
        <f>Y23/$C$19</f>
        <v>0</v>
      </c>
      <c r="Z28" s="12" t="s">
        <v>6</v>
      </c>
      <c r="AA28" s="32">
        <f>AA23/$C$19</f>
        <v>0</v>
      </c>
      <c r="AB28" s="12" t="s">
        <v>6</v>
      </c>
      <c r="AC28" s="32">
        <f>AC23/$C$19</f>
        <v>0</v>
      </c>
      <c r="AD28" s="12" t="s">
        <v>6</v>
      </c>
      <c r="AE28" s="32">
        <f>AE23/$C$19</f>
        <v>0.15384615384615385</v>
      </c>
      <c r="AF28" s="12" t="s">
        <v>6</v>
      </c>
      <c r="AG28" s="32">
        <f>AG23/$C$19</f>
        <v>0.15384615384615385</v>
      </c>
      <c r="AH28" s="12" t="s">
        <v>6</v>
      </c>
      <c r="AI28" s="32">
        <f>AI23/$C$19</f>
        <v>7.6923076923076927E-2</v>
      </c>
      <c r="AJ28" s="12" t="s">
        <v>6</v>
      </c>
      <c r="AK28" s="32">
        <f>AK23/$C$19</f>
        <v>0.15384615384615385</v>
      </c>
      <c r="AL28" s="12" t="s">
        <v>6</v>
      </c>
      <c r="AM28" s="32">
        <f>AM23/$C$19</f>
        <v>7.6923076923076927E-2</v>
      </c>
      <c r="AN28" s="12" t="s">
        <v>6</v>
      </c>
      <c r="AO28" s="32">
        <f>AO23/$C$19</f>
        <v>7.6923076923076927E-2</v>
      </c>
      <c r="AP28" s="12" t="s">
        <v>6</v>
      </c>
      <c r="AQ28" s="32">
        <f>AQ23/$C$19</f>
        <v>0.15384615384615385</v>
      </c>
      <c r="AR28" s="12" t="s">
        <v>6</v>
      </c>
      <c r="AS28" s="32">
        <f>AS23/$C$19</f>
        <v>7.6923076923076927E-2</v>
      </c>
      <c r="AT28" s="12" t="s">
        <v>6</v>
      </c>
      <c r="AU28" s="32">
        <f>AU23/$C$19</f>
        <v>7.6923076923076927E-2</v>
      </c>
      <c r="AV28" s="12" t="s">
        <v>6</v>
      </c>
      <c r="AW28" s="32">
        <f>AW23/$C$19</f>
        <v>0.30769230769230771</v>
      </c>
      <c r="AX28" s="12" t="s">
        <v>6</v>
      </c>
      <c r="AY28" s="32">
        <f>AY23/$C$19</f>
        <v>7.6923076923076927E-2</v>
      </c>
      <c r="AZ28" s="12" t="s">
        <v>6</v>
      </c>
      <c r="BA28" s="32">
        <f>BA23/$C$19</f>
        <v>0.23076923076923078</v>
      </c>
      <c r="BB28" s="12" t="s">
        <v>6</v>
      </c>
      <c r="BC28" s="32">
        <f>BC23/$C$19</f>
        <v>0.38461538461538464</v>
      </c>
      <c r="BD28" s="12" t="s">
        <v>6</v>
      </c>
      <c r="BE28" s="32">
        <f>BE23/$C$19</f>
        <v>0.23076923076923078</v>
      </c>
      <c r="BF28" s="12" t="s">
        <v>6</v>
      </c>
      <c r="BG28" s="32">
        <f>BG23/$C$19</f>
        <v>7.6923076923076927E-2</v>
      </c>
      <c r="BH28" s="12" t="s">
        <v>6</v>
      </c>
      <c r="BI28" s="32">
        <f>BI23/$C$19</f>
        <v>0.15384615384615385</v>
      </c>
      <c r="BJ28" s="12" t="s">
        <v>6</v>
      </c>
      <c r="BK28" s="32">
        <f>BK23/$C$19</f>
        <v>0.23076923076923078</v>
      </c>
      <c r="BL28" s="12" t="s">
        <v>6</v>
      </c>
      <c r="BM28" s="32">
        <f>BM23/$C$19</f>
        <v>0.23076923076923078</v>
      </c>
      <c r="BO28" s="9"/>
      <c r="BP28" s="9"/>
      <c r="BQ28" s="9"/>
      <c r="BR28" s="9"/>
      <c r="BS28" s="9"/>
      <c r="BT28" s="9"/>
      <c r="BU28" s="9"/>
      <c r="BV28" s="9"/>
      <c r="BW28" s="9"/>
      <c r="BX28" s="9"/>
      <c r="BY28" s="9"/>
      <c r="BZ28" s="9"/>
      <c r="CA28" s="9"/>
      <c r="CB28" s="9"/>
      <c r="CC28" s="9"/>
      <c r="CD28" s="9"/>
      <c r="CE28" s="9"/>
      <c r="CF28" s="9"/>
      <c r="CG28" s="9"/>
    </row>
    <row r="29" spans="1:87" s="8" customFormat="1" ht="17.25" thickBot="1" x14ac:dyDescent="0.3">
      <c r="A29" s="15"/>
      <c r="B29" s="21" t="s">
        <v>34</v>
      </c>
      <c r="C29" s="22">
        <f t="shared" si="0"/>
        <v>0</v>
      </c>
      <c r="D29" s="25" t="s">
        <v>361</v>
      </c>
      <c r="E29" s="33">
        <f>E24/$C$19</f>
        <v>0.38461538461538464</v>
      </c>
      <c r="F29" s="25" t="s">
        <v>361</v>
      </c>
      <c r="G29" s="33">
        <f>G24/$C$19</f>
        <v>0.30769230769230771</v>
      </c>
      <c r="H29" s="25" t="s">
        <v>361</v>
      </c>
      <c r="I29" s="33">
        <f>I24/$C$19</f>
        <v>0.30769230769230771</v>
      </c>
      <c r="J29" s="25" t="s">
        <v>361</v>
      </c>
      <c r="K29" s="33">
        <f>K24/$C$19</f>
        <v>0.30769230769230771</v>
      </c>
      <c r="L29" s="25" t="s">
        <v>361</v>
      </c>
      <c r="M29" s="33">
        <f>M24/$C$19</f>
        <v>0.15384615384615385</v>
      </c>
      <c r="N29" s="25" t="s">
        <v>361</v>
      </c>
      <c r="O29" s="33">
        <f>O24/$C$19</f>
        <v>0.38461538461538464</v>
      </c>
      <c r="P29" s="25" t="s">
        <v>361</v>
      </c>
      <c r="Q29" s="33">
        <f>Q24/$C$19</f>
        <v>0.46153846153846156</v>
      </c>
      <c r="R29" s="25" t="s">
        <v>361</v>
      </c>
      <c r="S29" s="33">
        <f>S24/$C$19</f>
        <v>0.23076923076923078</v>
      </c>
      <c r="T29" s="25" t="s">
        <v>361</v>
      </c>
      <c r="U29" s="33">
        <f>U24/$C$19</f>
        <v>0.30769230769230771</v>
      </c>
      <c r="V29" s="25" t="s">
        <v>361</v>
      </c>
      <c r="W29" s="33">
        <f>W24/$C$19</f>
        <v>0.38461538461538464</v>
      </c>
      <c r="X29" s="25" t="s">
        <v>361</v>
      </c>
      <c r="Y29" s="33">
        <f>Y24/$C$19</f>
        <v>7.6923076923076927E-2</v>
      </c>
      <c r="Z29" s="25" t="s">
        <v>361</v>
      </c>
      <c r="AA29" s="33">
        <f>AA24/$C$19</f>
        <v>0.46153846153846156</v>
      </c>
      <c r="AB29" s="25" t="s">
        <v>361</v>
      </c>
      <c r="AC29" s="33">
        <f>AC24/$C$19</f>
        <v>0.53846153846153844</v>
      </c>
      <c r="AD29" s="25" t="s">
        <v>361</v>
      </c>
      <c r="AE29" s="33">
        <f>AE24/$C$19</f>
        <v>0.30769230769230771</v>
      </c>
      <c r="AF29" s="25" t="s">
        <v>361</v>
      </c>
      <c r="AG29" s="33">
        <f>AG24/$C$19</f>
        <v>0.23076923076923078</v>
      </c>
      <c r="AH29" s="25" t="s">
        <v>361</v>
      </c>
      <c r="AI29" s="33">
        <f>AI24/$C$19</f>
        <v>7.6923076923076927E-2</v>
      </c>
      <c r="AJ29" s="25" t="s">
        <v>361</v>
      </c>
      <c r="AK29" s="33">
        <f>AK24/$C$19</f>
        <v>0.23076923076923078</v>
      </c>
      <c r="AL29" s="25" t="s">
        <v>361</v>
      </c>
      <c r="AM29" s="33">
        <f>AM24/$C$19</f>
        <v>0.23076923076923078</v>
      </c>
      <c r="AN29" s="25" t="s">
        <v>361</v>
      </c>
      <c r="AO29" s="33">
        <f>AO24/$C$19</f>
        <v>0.30769230769230771</v>
      </c>
      <c r="AP29" s="25" t="s">
        <v>361</v>
      </c>
      <c r="AQ29" s="33">
        <f>AQ24/$C$19</f>
        <v>0.15384615384615385</v>
      </c>
      <c r="AR29" s="25" t="s">
        <v>361</v>
      </c>
      <c r="AS29" s="33">
        <f>AS24/$C$19</f>
        <v>0.38461538461538464</v>
      </c>
      <c r="AT29" s="25" t="s">
        <v>361</v>
      </c>
      <c r="AU29" s="33">
        <f>AU24/$C$19</f>
        <v>0.30769230769230771</v>
      </c>
      <c r="AV29" s="25" t="s">
        <v>361</v>
      </c>
      <c r="AW29" s="33">
        <f>AW24/$C$19</f>
        <v>0.38461538461538464</v>
      </c>
      <c r="AX29" s="25" t="s">
        <v>361</v>
      </c>
      <c r="AY29" s="33">
        <f>AY24/$C$19</f>
        <v>0.15384615384615385</v>
      </c>
      <c r="AZ29" s="25" t="s">
        <v>361</v>
      </c>
      <c r="BA29" s="33">
        <f>BA24/$C$19</f>
        <v>0.30769230769230771</v>
      </c>
      <c r="BB29" s="25" t="s">
        <v>361</v>
      </c>
      <c r="BC29" s="33">
        <f>BC24/$C$19</f>
        <v>0.23076923076923078</v>
      </c>
      <c r="BD29" s="25" t="s">
        <v>361</v>
      </c>
      <c r="BE29" s="33">
        <f>BE24/$C$19</f>
        <v>0.23076923076923078</v>
      </c>
      <c r="BF29" s="25" t="s">
        <v>361</v>
      </c>
      <c r="BG29" s="33">
        <f>BG24/$C$19</f>
        <v>0.30769230769230771</v>
      </c>
      <c r="BH29" s="25" t="s">
        <v>361</v>
      </c>
      <c r="BI29" s="33">
        <f>BI24/$C$19</f>
        <v>0.38461538461538464</v>
      </c>
      <c r="BJ29" s="25" t="s">
        <v>361</v>
      </c>
      <c r="BK29" s="33">
        <f>BK24/$C$19</f>
        <v>0.23076923076923078</v>
      </c>
      <c r="BL29" s="25" t="s">
        <v>361</v>
      </c>
      <c r="BM29" s="33">
        <f>BM24/$C$19</f>
        <v>0.23076923076923078</v>
      </c>
      <c r="BO29" s="9"/>
      <c r="BP29" s="9"/>
      <c r="BQ29" s="9"/>
      <c r="BR29" s="9"/>
      <c r="BS29" s="9"/>
      <c r="BT29" s="9"/>
      <c r="BU29" s="9"/>
      <c r="BV29" s="9"/>
      <c r="BW29" s="9"/>
      <c r="BX29" s="9"/>
      <c r="BY29" s="9"/>
      <c r="BZ29" s="9"/>
      <c r="CA29" s="9"/>
      <c r="CB29" s="9"/>
      <c r="CC29" s="9"/>
      <c r="CD29" s="9"/>
      <c r="CE29" s="9"/>
      <c r="CF29" s="9"/>
      <c r="CG29" s="9"/>
    </row>
    <row r="30" spans="1:87" x14ac:dyDescent="0.25">
      <c r="D30" s="7"/>
      <c r="E30" s="30"/>
      <c r="F30" s="7"/>
      <c r="G30" s="30"/>
      <c r="H30" s="7"/>
      <c r="I30" s="30"/>
      <c r="J30" s="7"/>
      <c r="K30" s="30"/>
      <c r="L30" s="7"/>
      <c r="M30" s="30"/>
      <c r="N30" s="7"/>
      <c r="O30" s="30"/>
      <c r="P30" s="7"/>
      <c r="Q30" s="30"/>
      <c r="R30" s="7"/>
      <c r="S30" s="30"/>
      <c r="T30" s="7"/>
      <c r="U30" s="30"/>
      <c r="V30" s="7"/>
      <c r="W30" s="30"/>
      <c r="X30" s="7"/>
      <c r="Y30" s="30"/>
      <c r="Z30" s="7"/>
      <c r="AA30" s="30"/>
      <c r="AB30" s="7"/>
      <c r="AC30" s="30"/>
      <c r="AH30" s="7"/>
      <c r="AI30" s="30"/>
      <c r="BO30" s="9"/>
      <c r="BP30" s="3"/>
      <c r="BQ30" s="9"/>
      <c r="BR30" s="3"/>
      <c r="BS30" s="9"/>
      <c r="BT30" s="3"/>
      <c r="BU30" s="9"/>
      <c r="BV30" s="3"/>
      <c r="BW30" s="9"/>
      <c r="BX30" s="3"/>
      <c r="BY30" s="9"/>
      <c r="BZ30" s="3"/>
      <c r="CA30" s="9"/>
      <c r="CB30" s="3"/>
      <c r="CC30" s="9"/>
      <c r="CD30" s="3"/>
      <c r="CE30" s="9"/>
      <c r="CF30" s="3"/>
      <c r="CG30" s="9"/>
    </row>
    <row r="31" spans="1:87" x14ac:dyDescent="0.25">
      <c r="BO31" s="9"/>
      <c r="BP31" s="3"/>
      <c r="BQ31" s="9"/>
      <c r="BR31" s="3"/>
      <c r="BS31" s="9"/>
      <c r="BT31" s="3"/>
      <c r="BU31" s="9"/>
      <c r="BV31" s="3"/>
      <c r="BW31" s="9"/>
      <c r="BX31" s="3"/>
      <c r="BY31" s="9"/>
      <c r="BZ31" s="3"/>
      <c r="CA31" s="9"/>
      <c r="CB31" s="3"/>
      <c r="CC31" s="9"/>
      <c r="CD31" s="3"/>
      <c r="CE31" s="9"/>
      <c r="CF31" s="3"/>
      <c r="CG31" s="9"/>
    </row>
    <row r="32" spans="1:87" x14ac:dyDescent="0.25">
      <c r="BO32" s="9"/>
      <c r="BP32" s="3"/>
      <c r="BQ32" s="9"/>
      <c r="BR32" s="3"/>
      <c r="BS32" s="9"/>
      <c r="BT32" s="3"/>
      <c r="BU32" s="9"/>
      <c r="BV32" s="3"/>
      <c r="BW32" s="9"/>
      <c r="BX32" s="3"/>
      <c r="BY32" s="9"/>
      <c r="BZ32" s="3"/>
      <c r="CA32" s="9"/>
      <c r="CB32" s="3"/>
      <c r="CC32" s="9"/>
      <c r="CD32" s="3"/>
      <c r="CE32" s="9"/>
      <c r="CF32" s="3"/>
      <c r="CG32" s="9"/>
    </row>
    <row r="33" spans="67:85" s="8" customFormat="1" x14ac:dyDescent="0.25">
      <c r="BO33" s="44"/>
      <c r="BP33" s="44"/>
      <c r="BQ33" s="44"/>
      <c r="BR33" s="44"/>
      <c r="BS33" s="44"/>
      <c r="BT33" s="44"/>
      <c r="BU33" s="44"/>
      <c r="BV33" s="44"/>
      <c r="BW33" s="44"/>
      <c r="BX33" s="44"/>
      <c r="BY33" s="44"/>
      <c r="BZ33" s="44"/>
      <c r="CA33" s="44"/>
      <c r="CB33" s="44"/>
      <c r="CC33" s="44"/>
      <c r="CD33" s="44"/>
      <c r="CE33" s="44"/>
      <c r="CF33" s="9"/>
      <c r="CG33" s="45"/>
    </row>
    <row r="34" spans="67:85" x14ac:dyDescent="0.25">
      <c r="BO34" s="3"/>
      <c r="BP34" s="3"/>
      <c r="BQ34" s="3"/>
      <c r="BR34" s="3"/>
      <c r="BS34" s="3"/>
      <c r="BT34" s="3"/>
      <c r="BU34" s="3"/>
      <c r="BV34" s="3"/>
      <c r="BW34" s="3"/>
      <c r="BX34" s="3"/>
      <c r="BY34" s="3"/>
      <c r="BZ34" s="3"/>
      <c r="CA34" s="3"/>
      <c r="CB34" s="3"/>
      <c r="CC34" s="3"/>
      <c r="CD34" s="3"/>
      <c r="CE34" s="3"/>
      <c r="CF34" s="3"/>
      <c r="CG34" s="3"/>
    </row>
    <row r="35" spans="67:85" x14ac:dyDescent="0.25">
      <c r="BO35" s="3"/>
      <c r="BP35" s="3"/>
      <c r="BQ35" s="3"/>
      <c r="BR35" s="3"/>
      <c r="BS35" s="3"/>
      <c r="BT35" s="3"/>
      <c r="BU35" s="3"/>
      <c r="BV35" s="3"/>
      <c r="BW35" s="3"/>
      <c r="BX35" s="3"/>
      <c r="BY35" s="3"/>
      <c r="BZ35" s="3"/>
    </row>
    <row r="36" spans="67:85" x14ac:dyDescent="0.25">
      <c r="BO36" s="3"/>
      <c r="BP36" s="3"/>
      <c r="BQ36" s="3"/>
      <c r="BR36" s="3"/>
      <c r="BS36" s="3"/>
      <c r="BT36" s="3"/>
      <c r="BU36" s="3"/>
      <c r="BV36" s="3"/>
      <c r="BW36" s="3"/>
      <c r="BX36" s="3"/>
      <c r="BY36" s="3"/>
      <c r="BZ36" s="3"/>
    </row>
  </sheetData>
  <sheetProtection formatCells="0" formatColumns="0" formatRows="0" insertColumns="0" insertRows="0" insertHyperlinks="0" deleteColumns="0" deleteRows="0" sort="0" autoFilter="0" pivotTables="0"/>
  <mergeCells count="60">
    <mergeCell ref="BN26:BO26"/>
    <mergeCell ref="BP26:BQ26"/>
    <mergeCell ref="BR26:BS26"/>
    <mergeCell ref="BT26:BU26"/>
    <mergeCell ref="BV26:BW26"/>
    <mergeCell ref="BX26:BY26"/>
    <mergeCell ref="BZ19:CA19"/>
    <mergeCell ref="CB19:CC19"/>
    <mergeCell ref="CD19:CE19"/>
    <mergeCell ref="CF19:CG19"/>
    <mergeCell ref="BX20:BY20"/>
    <mergeCell ref="BX19:BY19"/>
    <mergeCell ref="BZ26:CA26"/>
    <mergeCell ref="CB26:CC26"/>
    <mergeCell ref="CD26:CE26"/>
    <mergeCell ref="CF26:CG26"/>
    <mergeCell ref="BZ20:CA20"/>
    <mergeCell ref="CB20:CC20"/>
    <mergeCell ref="CD20:CE20"/>
    <mergeCell ref="CF20:CG20"/>
    <mergeCell ref="BN20:BO20"/>
    <mergeCell ref="BP20:BQ20"/>
    <mergeCell ref="BR20:BS20"/>
    <mergeCell ref="BT20:BU20"/>
    <mergeCell ref="BV20:BW20"/>
    <mergeCell ref="BN19:BO19"/>
    <mergeCell ref="BP19:BQ19"/>
    <mergeCell ref="BR19:BS19"/>
    <mergeCell ref="BT19:BU19"/>
    <mergeCell ref="BV19:BW19"/>
    <mergeCell ref="BL19:BM19"/>
    <mergeCell ref="AL19:AM19"/>
    <mergeCell ref="AR19:AS19"/>
    <mergeCell ref="AT19:AU19"/>
    <mergeCell ref="AV19:AW19"/>
    <mergeCell ref="AX19:AY19"/>
    <mergeCell ref="AZ19:BA19"/>
    <mergeCell ref="BB19:BC19"/>
    <mergeCell ref="BD19:BE19"/>
    <mergeCell ref="BF19:BG19"/>
    <mergeCell ref="BH19:BI19"/>
    <mergeCell ref="BJ19:BK19"/>
    <mergeCell ref="AJ19:AK19"/>
    <mergeCell ref="N19:O19"/>
    <mergeCell ref="P19:Q19"/>
    <mergeCell ref="R19:S19"/>
    <mergeCell ref="T19:U19"/>
    <mergeCell ref="V19:W19"/>
    <mergeCell ref="X19:Y19"/>
    <mergeCell ref="Z19:AA19"/>
    <mergeCell ref="AB19:AC19"/>
    <mergeCell ref="AD19:AE19"/>
    <mergeCell ref="AF19:AG19"/>
    <mergeCell ref="AH19:AI19"/>
    <mergeCell ref="L19:M19"/>
    <mergeCell ref="A19:B19"/>
    <mergeCell ref="D19:E19"/>
    <mergeCell ref="F19:G19"/>
    <mergeCell ref="H19:I19"/>
    <mergeCell ref="J19:K19"/>
  </mergeCells>
  <conditionalFormatting sqref="D20:E24">
    <cfRule type="colorScale" priority="173">
      <colorScale>
        <cfvo type="min"/>
        <cfvo type="percentile" val="50"/>
        <cfvo type="max"/>
        <color rgb="FFF8696B"/>
        <color rgb="FFFFEB84"/>
        <color rgb="FF63BE7B"/>
      </colorScale>
    </cfRule>
  </conditionalFormatting>
  <conditionalFormatting sqref="F20:G24">
    <cfRule type="colorScale" priority="172">
      <colorScale>
        <cfvo type="min"/>
        <cfvo type="percentile" val="50"/>
        <cfvo type="max"/>
        <color rgb="FFF8696B"/>
        <color rgb="FFFFEB84"/>
        <color rgb="FF63BE7B"/>
      </colorScale>
    </cfRule>
  </conditionalFormatting>
  <conditionalFormatting sqref="D20:I24">
    <cfRule type="colorScale" priority="198">
      <colorScale>
        <cfvo type="min"/>
        <cfvo type="percentile" val="50"/>
        <cfvo type="max"/>
        <color rgb="FFF8696B"/>
        <color rgb="FFFFEB84"/>
        <color rgb="FF63BE7B"/>
      </colorScale>
    </cfRule>
  </conditionalFormatting>
  <conditionalFormatting sqref="D20:BM24">
    <cfRule type="colorScale" priority="197">
      <colorScale>
        <cfvo type="min"/>
        <cfvo type="percentile" val="50"/>
        <cfvo type="max"/>
        <color rgb="FFF8696B"/>
        <color rgb="FFFFEB84"/>
        <color rgb="FF63BE7B"/>
      </colorScale>
    </cfRule>
  </conditionalFormatting>
  <conditionalFormatting sqref="CG21:CG25">
    <cfRule type="colorScale" priority="196">
      <colorScale>
        <cfvo type="min"/>
        <cfvo type="percentile" val="50"/>
        <cfvo type="max"/>
        <color rgb="FFF8696B"/>
        <color rgb="FFFFEB84"/>
        <color rgb="FF63BE7B"/>
      </colorScale>
    </cfRule>
  </conditionalFormatting>
  <conditionalFormatting sqref="CE21:CE25">
    <cfRule type="colorScale" priority="195">
      <colorScale>
        <cfvo type="min"/>
        <cfvo type="percentile" val="50"/>
        <cfvo type="max"/>
        <color rgb="FFF8696B"/>
        <color rgb="FFFFEB84"/>
        <color rgb="FF63BE7B"/>
      </colorScale>
    </cfRule>
  </conditionalFormatting>
  <conditionalFormatting sqref="CC21:CC25">
    <cfRule type="colorScale" priority="194">
      <colorScale>
        <cfvo type="min"/>
        <cfvo type="percentile" val="50"/>
        <cfvo type="max"/>
        <color rgb="FFF8696B"/>
        <color rgb="FFFFEB84"/>
        <color rgb="FF63BE7B"/>
      </colorScale>
    </cfRule>
  </conditionalFormatting>
  <conditionalFormatting sqref="CA21:CA25">
    <cfRule type="colorScale" priority="193">
      <colorScale>
        <cfvo type="min"/>
        <cfvo type="percentile" val="50"/>
        <cfvo type="max"/>
        <color rgb="FFF8696B"/>
        <color rgb="FFFFEB84"/>
        <color rgb="FF63BE7B"/>
      </colorScale>
    </cfRule>
  </conditionalFormatting>
  <conditionalFormatting sqref="BY21:BY25">
    <cfRule type="colorScale" priority="192">
      <colorScale>
        <cfvo type="min"/>
        <cfvo type="percentile" val="50"/>
        <cfvo type="max"/>
        <color rgb="FFF8696B"/>
        <color rgb="FFFFEB84"/>
        <color rgb="FF63BE7B"/>
      </colorScale>
    </cfRule>
  </conditionalFormatting>
  <conditionalFormatting sqref="BW21:BW25">
    <cfRule type="colorScale" priority="191">
      <colorScale>
        <cfvo type="min"/>
        <cfvo type="percentile" val="50"/>
        <cfvo type="max"/>
        <color rgb="FFF8696B"/>
        <color rgb="FFFFEB84"/>
        <color rgb="FF63BE7B"/>
      </colorScale>
    </cfRule>
  </conditionalFormatting>
  <conditionalFormatting sqref="BU21:BU25">
    <cfRule type="colorScale" priority="190">
      <colorScale>
        <cfvo type="min"/>
        <cfvo type="percentile" val="50"/>
        <cfvo type="max"/>
        <color rgb="FFF8696B"/>
        <color rgb="FFFFEB84"/>
        <color rgb="FF63BE7B"/>
      </colorScale>
    </cfRule>
  </conditionalFormatting>
  <conditionalFormatting sqref="BS21:BS25">
    <cfRule type="colorScale" priority="189">
      <colorScale>
        <cfvo type="min"/>
        <cfvo type="percentile" val="50"/>
        <cfvo type="max"/>
        <color rgb="FFF8696B"/>
        <color rgb="FFFFEB84"/>
        <color rgb="FF63BE7B"/>
      </colorScale>
    </cfRule>
  </conditionalFormatting>
  <conditionalFormatting sqref="BQ21:BQ25">
    <cfRule type="colorScale" priority="188">
      <colorScale>
        <cfvo type="min"/>
        <cfvo type="percentile" val="50"/>
        <cfvo type="max"/>
        <color rgb="FFF8696B"/>
        <color rgb="FFFFEB84"/>
        <color rgb="FF63BE7B"/>
      </colorScale>
    </cfRule>
  </conditionalFormatting>
  <conditionalFormatting sqref="BO21:BO25">
    <cfRule type="colorScale" priority="187">
      <colorScale>
        <cfvo type="min"/>
        <cfvo type="percentile" val="50"/>
        <cfvo type="max"/>
        <color rgb="FFF8696B"/>
        <color rgb="FFFFEB84"/>
        <color rgb="FF63BE7B"/>
      </colorScale>
    </cfRule>
  </conditionalFormatting>
  <conditionalFormatting sqref="D25:D29">
    <cfRule type="colorScale" priority="186">
      <colorScale>
        <cfvo type="min"/>
        <cfvo type="percentile" val="50"/>
        <cfvo type="max"/>
        <color rgb="FFF8696B"/>
        <color rgb="FFFFEB84"/>
        <color rgb="FF63BE7B"/>
      </colorScale>
    </cfRule>
  </conditionalFormatting>
  <conditionalFormatting sqref="D25:D29">
    <cfRule type="colorScale" priority="185">
      <colorScale>
        <cfvo type="min"/>
        <cfvo type="percentile" val="50"/>
        <cfvo type="max"/>
        <color rgb="FFF8696B"/>
        <color rgb="FFFFEB84"/>
        <color rgb="FF63BE7B"/>
      </colorScale>
    </cfRule>
  </conditionalFormatting>
  <conditionalFormatting sqref="D25:D29">
    <cfRule type="colorScale" priority="184">
      <colorScale>
        <cfvo type="min"/>
        <cfvo type="percentile" val="50"/>
        <cfvo type="max"/>
        <color rgb="FFF8696B"/>
        <color rgb="FFFFEB84"/>
        <color rgb="FF63BE7B"/>
      </colorScale>
    </cfRule>
  </conditionalFormatting>
  <conditionalFormatting sqref="AF25:AF29">
    <cfRule type="colorScale" priority="124">
      <colorScale>
        <cfvo type="min"/>
        <cfvo type="percentile" val="50"/>
        <cfvo type="max"/>
        <color rgb="FFF8696B"/>
        <color rgb="FFFFEB84"/>
        <color rgb="FF63BE7B"/>
      </colorScale>
    </cfRule>
  </conditionalFormatting>
  <conditionalFormatting sqref="AF25:AF29">
    <cfRule type="colorScale" priority="123">
      <colorScale>
        <cfvo type="min"/>
        <cfvo type="percentile" val="50"/>
        <cfvo type="max"/>
        <color rgb="FFF8696B"/>
        <color rgb="FFFFEB84"/>
        <color rgb="FF63BE7B"/>
      </colorScale>
    </cfRule>
  </conditionalFormatting>
  <conditionalFormatting sqref="F25:F29">
    <cfRule type="colorScale" priority="183">
      <colorScale>
        <cfvo type="min"/>
        <cfvo type="percentile" val="50"/>
        <cfvo type="max"/>
        <color rgb="FFF8696B"/>
        <color rgb="FFFFEB84"/>
        <color rgb="FF63BE7B"/>
      </colorScale>
    </cfRule>
  </conditionalFormatting>
  <conditionalFormatting sqref="F25:F29">
    <cfRule type="colorScale" priority="182">
      <colorScale>
        <cfvo type="min"/>
        <cfvo type="percentile" val="50"/>
        <cfvo type="max"/>
        <color rgb="FFF8696B"/>
        <color rgb="FFFFEB84"/>
        <color rgb="FF63BE7B"/>
      </colorScale>
    </cfRule>
  </conditionalFormatting>
  <conditionalFormatting sqref="F25:F29">
    <cfRule type="colorScale" priority="181">
      <colorScale>
        <cfvo type="min"/>
        <cfvo type="percentile" val="50"/>
        <cfvo type="max"/>
        <color rgb="FFF8696B"/>
        <color rgb="FFFFEB84"/>
        <color rgb="FF63BE7B"/>
      </colorScale>
    </cfRule>
  </conditionalFormatting>
  <conditionalFormatting sqref="H25:H29">
    <cfRule type="colorScale" priority="180">
      <colorScale>
        <cfvo type="min"/>
        <cfvo type="percentile" val="50"/>
        <cfvo type="max"/>
        <color rgb="FFF8696B"/>
        <color rgb="FFFFEB84"/>
        <color rgb="FF63BE7B"/>
      </colorScale>
    </cfRule>
  </conditionalFormatting>
  <conditionalFormatting sqref="H25:H29">
    <cfRule type="colorScale" priority="179">
      <colorScale>
        <cfvo type="min"/>
        <cfvo type="percentile" val="50"/>
        <cfvo type="max"/>
        <color rgb="FFF8696B"/>
        <color rgb="FFFFEB84"/>
        <color rgb="FF63BE7B"/>
      </colorScale>
    </cfRule>
  </conditionalFormatting>
  <conditionalFormatting sqref="H25:H29">
    <cfRule type="colorScale" priority="178">
      <colorScale>
        <cfvo type="min"/>
        <cfvo type="percentile" val="50"/>
        <cfvo type="max"/>
        <color rgb="FFF8696B"/>
        <color rgb="FFFFEB84"/>
        <color rgb="FF63BE7B"/>
      </colorScale>
    </cfRule>
  </conditionalFormatting>
  <conditionalFormatting sqref="J25:J29">
    <cfRule type="colorScale" priority="177">
      <colorScale>
        <cfvo type="min"/>
        <cfvo type="percentile" val="50"/>
        <cfvo type="max"/>
        <color rgb="FFF8696B"/>
        <color rgb="FFFFEB84"/>
        <color rgb="FF63BE7B"/>
      </colorScale>
    </cfRule>
  </conditionalFormatting>
  <conditionalFormatting sqref="J25:J29">
    <cfRule type="colorScale" priority="176">
      <colorScale>
        <cfvo type="min"/>
        <cfvo type="percentile" val="50"/>
        <cfvo type="max"/>
        <color rgb="FFF8696B"/>
        <color rgb="FFFFEB84"/>
        <color rgb="FF63BE7B"/>
      </colorScale>
    </cfRule>
  </conditionalFormatting>
  <conditionalFormatting sqref="J25:J29">
    <cfRule type="colorScale" priority="175">
      <colorScale>
        <cfvo type="min"/>
        <cfvo type="percentile" val="50"/>
        <cfvo type="max"/>
        <color rgb="FFF8696B"/>
        <color rgb="FFFFEB84"/>
        <color rgb="FF63BE7B"/>
      </colorScale>
    </cfRule>
  </conditionalFormatting>
  <conditionalFormatting sqref="E25:E29">
    <cfRule type="colorScale" priority="174">
      <colorScale>
        <cfvo type="min"/>
        <cfvo type="percentile" val="50"/>
        <cfvo type="max"/>
        <color rgb="FFF8696B"/>
        <color rgb="FFFFEB84"/>
        <color rgb="FF63BE7B"/>
      </colorScale>
    </cfRule>
  </conditionalFormatting>
  <conditionalFormatting sqref="G25:G29">
    <cfRule type="colorScale" priority="171">
      <colorScale>
        <cfvo type="min"/>
        <cfvo type="percentile" val="50"/>
        <cfvo type="max"/>
        <color rgb="FFF8696B"/>
        <color rgb="FFFFEB84"/>
        <color rgb="FF63BE7B"/>
      </colorScale>
    </cfRule>
  </conditionalFormatting>
  <conditionalFormatting sqref="H20:I29">
    <cfRule type="colorScale" priority="170">
      <colorScale>
        <cfvo type="min"/>
        <cfvo type="percentile" val="50"/>
        <cfvo type="max"/>
        <color rgb="FFF8696B"/>
        <color rgb="FFFFEB84"/>
        <color rgb="FF63BE7B"/>
      </colorScale>
    </cfRule>
  </conditionalFormatting>
  <conditionalFormatting sqref="H20:I24">
    <cfRule type="colorScale" priority="169">
      <colorScale>
        <cfvo type="min"/>
        <cfvo type="percentile" val="50"/>
        <cfvo type="max"/>
        <color rgb="FFF8696B"/>
        <color rgb="FFFFEB84"/>
        <color rgb="FF63BE7B"/>
      </colorScale>
    </cfRule>
  </conditionalFormatting>
  <conditionalFormatting sqref="H25:I29">
    <cfRule type="colorScale" priority="168">
      <colorScale>
        <cfvo type="min"/>
        <cfvo type="percentile" val="50"/>
        <cfvo type="max"/>
        <color rgb="FFF8696B"/>
        <color rgb="FFFFEB84"/>
        <color rgb="FF63BE7B"/>
      </colorScale>
    </cfRule>
  </conditionalFormatting>
  <conditionalFormatting sqref="J20:K24">
    <cfRule type="colorScale" priority="167">
      <colorScale>
        <cfvo type="min"/>
        <cfvo type="percentile" val="50"/>
        <cfvo type="max"/>
        <color rgb="FFF8696B"/>
        <color rgb="FFFFEB84"/>
        <color rgb="FF63BE7B"/>
      </colorScale>
    </cfRule>
  </conditionalFormatting>
  <conditionalFormatting sqref="J25:K29">
    <cfRule type="colorScale" priority="166">
      <colorScale>
        <cfvo type="min"/>
        <cfvo type="percentile" val="50"/>
        <cfvo type="max"/>
        <color rgb="FFF8696B"/>
        <color rgb="FFFFEB84"/>
        <color rgb="FF63BE7B"/>
      </colorScale>
    </cfRule>
  </conditionalFormatting>
  <conditionalFormatting sqref="L25:L29">
    <cfRule type="colorScale" priority="165">
      <colorScale>
        <cfvo type="min"/>
        <cfvo type="percentile" val="50"/>
        <cfvo type="max"/>
        <color rgb="FFF8696B"/>
        <color rgb="FFFFEB84"/>
        <color rgb="FF63BE7B"/>
      </colorScale>
    </cfRule>
  </conditionalFormatting>
  <conditionalFormatting sqref="L25:L29">
    <cfRule type="colorScale" priority="164">
      <colorScale>
        <cfvo type="min"/>
        <cfvo type="percentile" val="50"/>
        <cfvo type="max"/>
        <color rgb="FFF8696B"/>
        <color rgb="FFFFEB84"/>
        <color rgb="FF63BE7B"/>
      </colorScale>
    </cfRule>
  </conditionalFormatting>
  <conditionalFormatting sqref="L25:L29">
    <cfRule type="colorScale" priority="163">
      <colorScale>
        <cfvo type="min"/>
        <cfvo type="percentile" val="50"/>
        <cfvo type="max"/>
        <color rgb="FFF8696B"/>
        <color rgb="FFFFEB84"/>
        <color rgb="FF63BE7B"/>
      </colorScale>
    </cfRule>
  </conditionalFormatting>
  <conditionalFormatting sqref="L25:M29">
    <cfRule type="colorScale" priority="162">
      <colorScale>
        <cfvo type="min"/>
        <cfvo type="percentile" val="50"/>
        <cfvo type="max"/>
        <color rgb="FFF8696B"/>
        <color rgb="FFFFEB84"/>
        <color rgb="FF63BE7B"/>
      </colorScale>
    </cfRule>
  </conditionalFormatting>
  <conditionalFormatting sqref="N25:N29">
    <cfRule type="colorScale" priority="161">
      <colorScale>
        <cfvo type="min"/>
        <cfvo type="percentile" val="50"/>
        <cfvo type="max"/>
        <color rgb="FFF8696B"/>
        <color rgb="FFFFEB84"/>
        <color rgb="FF63BE7B"/>
      </colorScale>
    </cfRule>
  </conditionalFormatting>
  <conditionalFormatting sqref="N25:N29">
    <cfRule type="colorScale" priority="160">
      <colorScale>
        <cfvo type="min"/>
        <cfvo type="percentile" val="50"/>
        <cfvo type="max"/>
        <color rgb="FFF8696B"/>
        <color rgb="FFFFEB84"/>
        <color rgb="FF63BE7B"/>
      </colorScale>
    </cfRule>
  </conditionalFormatting>
  <conditionalFormatting sqref="N25:N29">
    <cfRule type="colorScale" priority="159">
      <colorScale>
        <cfvo type="min"/>
        <cfvo type="percentile" val="50"/>
        <cfvo type="max"/>
        <color rgb="FFF8696B"/>
        <color rgb="FFFFEB84"/>
        <color rgb="FF63BE7B"/>
      </colorScale>
    </cfRule>
  </conditionalFormatting>
  <conditionalFormatting sqref="N25:O29">
    <cfRule type="colorScale" priority="158">
      <colorScale>
        <cfvo type="min"/>
        <cfvo type="percentile" val="50"/>
        <cfvo type="max"/>
        <color rgb="FFF8696B"/>
        <color rgb="FFFFEB84"/>
        <color rgb="FF63BE7B"/>
      </colorScale>
    </cfRule>
  </conditionalFormatting>
  <conditionalFormatting sqref="P25:P29">
    <cfRule type="colorScale" priority="157">
      <colorScale>
        <cfvo type="min"/>
        <cfvo type="percentile" val="50"/>
        <cfvo type="max"/>
        <color rgb="FFF8696B"/>
        <color rgb="FFFFEB84"/>
        <color rgb="FF63BE7B"/>
      </colorScale>
    </cfRule>
  </conditionalFormatting>
  <conditionalFormatting sqref="P25:P29">
    <cfRule type="colorScale" priority="156">
      <colorScale>
        <cfvo type="min"/>
        <cfvo type="percentile" val="50"/>
        <cfvo type="max"/>
        <color rgb="FFF8696B"/>
        <color rgb="FFFFEB84"/>
        <color rgb="FF63BE7B"/>
      </colorScale>
    </cfRule>
  </conditionalFormatting>
  <conditionalFormatting sqref="P25:P29">
    <cfRule type="colorScale" priority="155">
      <colorScale>
        <cfvo type="min"/>
        <cfvo type="percentile" val="50"/>
        <cfvo type="max"/>
        <color rgb="FFF8696B"/>
        <color rgb="FFFFEB84"/>
        <color rgb="FF63BE7B"/>
      </colorScale>
    </cfRule>
  </conditionalFormatting>
  <conditionalFormatting sqref="P25:Q29">
    <cfRule type="colorScale" priority="154">
      <colorScale>
        <cfvo type="min"/>
        <cfvo type="percentile" val="50"/>
        <cfvo type="max"/>
        <color rgb="FFF8696B"/>
        <color rgb="FFFFEB84"/>
        <color rgb="FF63BE7B"/>
      </colorScale>
    </cfRule>
  </conditionalFormatting>
  <conditionalFormatting sqref="R25:R29">
    <cfRule type="colorScale" priority="153">
      <colorScale>
        <cfvo type="min"/>
        <cfvo type="percentile" val="50"/>
        <cfvo type="max"/>
        <color rgb="FFF8696B"/>
        <color rgb="FFFFEB84"/>
        <color rgb="FF63BE7B"/>
      </colorScale>
    </cfRule>
  </conditionalFormatting>
  <conditionalFormatting sqref="R25:R29">
    <cfRule type="colorScale" priority="152">
      <colorScale>
        <cfvo type="min"/>
        <cfvo type="percentile" val="50"/>
        <cfvo type="max"/>
        <color rgb="FFF8696B"/>
        <color rgb="FFFFEB84"/>
        <color rgb="FF63BE7B"/>
      </colorScale>
    </cfRule>
  </conditionalFormatting>
  <conditionalFormatting sqref="R25:R29">
    <cfRule type="colorScale" priority="151">
      <colorScale>
        <cfvo type="min"/>
        <cfvo type="percentile" val="50"/>
        <cfvo type="max"/>
        <color rgb="FFF8696B"/>
        <color rgb="FFFFEB84"/>
        <color rgb="FF63BE7B"/>
      </colorScale>
    </cfRule>
  </conditionalFormatting>
  <conditionalFormatting sqref="R25:S29">
    <cfRule type="colorScale" priority="150">
      <colorScale>
        <cfvo type="min"/>
        <cfvo type="percentile" val="50"/>
        <cfvo type="max"/>
        <color rgb="FFF8696B"/>
        <color rgb="FFFFEB84"/>
        <color rgb="FF63BE7B"/>
      </colorScale>
    </cfRule>
  </conditionalFormatting>
  <conditionalFormatting sqref="T25:T29">
    <cfRule type="colorScale" priority="149">
      <colorScale>
        <cfvo type="min"/>
        <cfvo type="percentile" val="50"/>
        <cfvo type="max"/>
        <color rgb="FFF8696B"/>
        <color rgb="FFFFEB84"/>
        <color rgb="FF63BE7B"/>
      </colorScale>
    </cfRule>
  </conditionalFormatting>
  <conditionalFormatting sqref="T25:T29">
    <cfRule type="colorScale" priority="148">
      <colorScale>
        <cfvo type="min"/>
        <cfvo type="percentile" val="50"/>
        <cfvo type="max"/>
        <color rgb="FFF8696B"/>
        <color rgb="FFFFEB84"/>
        <color rgb="FF63BE7B"/>
      </colorScale>
    </cfRule>
  </conditionalFormatting>
  <conditionalFormatting sqref="T25:T29">
    <cfRule type="colorScale" priority="147">
      <colorScale>
        <cfvo type="min"/>
        <cfvo type="percentile" val="50"/>
        <cfvo type="max"/>
        <color rgb="FFF8696B"/>
        <color rgb="FFFFEB84"/>
        <color rgb="FF63BE7B"/>
      </colorScale>
    </cfRule>
  </conditionalFormatting>
  <conditionalFormatting sqref="T25:U29">
    <cfRule type="colorScale" priority="146">
      <colorScale>
        <cfvo type="min"/>
        <cfvo type="percentile" val="50"/>
        <cfvo type="max"/>
        <color rgb="FFF8696B"/>
        <color rgb="FFFFEB84"/>
        <color rgb="FF63BE7B"/>
      </colorScale>
    </cfRule>
  </conditionalFormatting>
  <conditionalFormatting sqref="V25:V29">
    <cfRule type="colorScale" priority="145">
      <colorScale>
        <cfvo type="min"/>
        <cfvo type="percentile" val="50"/>
        <cfvo type="max"/>
        <color rgb="FFF8696B"/>
        <color rgb="FFFFEB84"/>
        <color rgb="FF63BE7B"/>
      </colorScale>
    </cfRule>
  </conditionalFormatting>
  <conditionalFormatting sqref="V25:V29">
    <cfRule type="colorScale" priority="144">
      <colorScale>
        <cfvo type="min"/>
        <cfvo type="percentile" val="50"/>
        <cfvo type="max"/>
        <color rgb="FFF8696B"/>
        <color rgb="FFFFEB84"/>
        <color rgb="FF63BE7B"/>
      </colorScale>
    </cfRule>
  </conditionalFormatting>
  <conditionalFormatting sqref="V25:V29">
    <cfRule type="colorScale" priority="143">
      <colorScale>
        <cfvo type="min"/>
        <cfvo type="percentile" val="50"/>
        <cfvo type="max"/>
        <color rgb="FFF8696B"/>
        <color rgb="FFFFEB84"/>
        <color rgb="FF63BE7B"/>
      </colorScale>
    </cfRule>
  </conditionalFormatting>
  <conditionalFormatting sqref="V25:W29">
    <cfRule type="colorScale" priority="142">
      <colorScale>
        <cfvo type="min"/>
        <cfvo type="percentile" val="50"/>
        <cfvo type="max"/>
        <color rgb="FFF8696B"/>
        <color rgb="FFFFEB84"/>
        <color rgb="FF63BE7B"/>
      </colorScale>
    </cfRule>
  </conditionalFormatting>
  <conditionalFormatting sqref="X25:X29">
    <cfRule type="colorScale" priority="141">
      <colorScale>
        <cfvo type="min"/>
        <cfvo type="percentile" val="50"/>
        <cfvo type="max"/>
        <color rgb="FFF8696B"/>
        <color rgb="FFFFEB84"/>
        <color rgb="FF63BE7B"/>
      </colorScale>
    </cfRule>
  </conditionalFormatting>
  <conditionalFormatting sqref="X25:X29">
    <cfRule type="colorScale" priority="140">
      <colorScale>
        <cfvo type="min"/>
        <cfvo type="percentile" val="50"/>
        <cfvo type="max"/>
        <color rgb="FFF8696B"/>
        <color rgb="FFFFEB84"/>
        <color rgb="FF63BE7B"/>
      </colorScale>
    </cfRule>
  </conditionalFormatting>
  <conditionalFormatting sqref="X25:X29">
    <cfRule type="colorScale" priority="139">
      <colorScale>
        <cfvo type="min"/>
        <cfvo type="percentile" val="50"/>
        <cfvo type="max"/>
        <color rgb="FFF8696B"/>
        <color rgb="FFFFEB84"/>
        <color rgb="FF63BE7B"/>
      </colorScale>
    </cfRule>
  </conditionalFormatting>
  <conditionalFormatting sqref="X25:Y29">
    <cfRule type="colorScale" priority="138">
      <colorScale>
        <cfvo type="min"/>
        <cfvo type="percentile" val="50"/>
        <cfvo type="max"/>
        <color rgb="FFF8696B"/>
        <color rgb="FFFFEB84"/>
        <color rgb="FF63BE7B"/>
      </colorScale>
    </cfRule>
  </conditionalFormatting>
  <conditionalFormatting sqref="Z25:Z29">
    <cfRule type="colorScale" priority="137">
      <colorScale>
        <cfvo type="min"/>
        <cfvo type="percentile" val="50"/>
        <cfvo type="max"/>
        <color rgb="FFF8696B"/>
        <color rgb="FFFFEB84"/>
        <color rgb="FF63BE7B"/>
      </colorScale>
    </cfRule>
  </conditionalFormatting>
  <conditionalFormatting sqref="Z25:Z29">
    <cfRule type="colorScale" priority="136">
      <colorScale>
        <cfvo type="min"/>
        <cfvo type="percentile" val="50"/>
        <cfvo type="max"/>
        <color rgb="FFF8696B"/>
        <color rgb="FFFFEB84"/>
        <color rgb="FF63BE7B"/>
      </colorScale>
    </cfRule>
  </conditionalFormatting>
  <conditionalFormatting sqref="Z25:Z29">
    <cfRule type="colorScale" priority="135">
      <colorScale>
        <cfvo type="min"/>
        <cfvo type="percentile" val="50"/>
        <cfvo type="max"/>
        <color rgb="FFF8696B"/>
        <color rgb="FFFFEB84"/>
        <color rgb="FF63BE7B"/>
      </colorScale>
    </cfRule>
  </conditionalFormatting>
  <conditionalFormatting sqref="Z25:AA29">
    <cfRule type="colorScale" priority="134">
      <colorScale>
        <cfvo type="min"/>
        <cfvo type="percentile" val="50"/>
        <cfvo type="max"/>
        <color rgb="FFF8696B"/>
        <color rgb="FFFFEB84"/>
        <color rgb="FF63BE7B"/>
      </colorScale>
    </cfRule>
  </conditionalFormatting>
  <conditionalFormatting sqref="AB25:AB29">
    <cfRule type="colorScale" priority="133">
      <colorScale>
        <cfvo type="min"/>
        <cfvo type="percentile" val="50"/>
        <cfvo type="max"/>
        <color rgb="FFF8696B"/>
        <color rgb="FFFFEB84"/>
        <color rgb="FF63BE7B"/>
      </colorScale>
    </cfRule>
  </conditionalFormatting>
  <conditionalFormatting sqref="AB25:AB29">
    <cfRule type="colorScale" priority="132">
      <colorScale>
        <cfvo type="min"/>
        <cfvo type="percentile" val="50"/>
        <cfvo type="max"/>
        <color rgb="FFF8696B"/>
        <color rgb="FFFFEB84"/>
        <color rgb="FF63BE7B"/>
      </colorScale>
    </cfRule>
  </conditionalFormatting>
  <conditionalFormatting sqref="AB25:AB29">
    <cfRule type="colorScale" priority="131">
      <colorScale>
        <cfvo type="min"/>
        <cfvo type="percentile" val="50"/>
        <cfvo type="max"/>
        <color rgb="FFF8696B"/>
        <color rgb="FFFFEB84"/>
        <color rgb="FF63BE7B"/>
      </colorScale>
    </cfRule>
  </conditionalFormatting>
  <conditionalFormatting sqref="AB25:AC29">
    <cfRule type="colorScale" priority="130">
      <colorScale>
        <cfvo type="min"/>
        <cfvo type="percentile" val="50"/>
        <cfvo type="max"/>
        <color rgb="FFF8696B"/>
        <color rgb="FFFFEB84"/>
        <color rgb="FF63BE7B"/>
      </colorScale>
    </cfRule>
  </conditionalFormatting>
  <conditionalFormatting sqref="AD25:AD29">
    <cfRule type="colorScale" priority="129">
      <colorScale>
        <cfvo type="min"/>
        <cfvo type="percentile" val="50"/>
        <cfvo type="max"/>
        <color rgb="FFF8696B"/>
        <color rgb="FFFFEB84"/>
        <color rgb="FF63BE7B"/>
      </colorScale>
    </cfRule>
  </conditionalFormatting>
  <conditionalFormatting sqref="AD25:AD29">
    <cfRule type="colorScale" priority="128">
      <colorScale>
        <cfvo type="min"/>
        <cfvo type="percentile" val="50"/>
        <cfvo type="max"/>
        <color rgb="FFF8696B"/>
        <color rgb="FFFFEB84"/>
        <color rgb="FF63BE7B"/>
      </colorScale>
    </cfRule>
  </conditionalFormatting>
  <conditionalFormatting sqref="AD25:AD29">
    <cfRule type="colorScale" priority="127">
      <colorScale>
        <cfvo type="min"/>
        <cfvo type="percentile" val="50"/>
        <cfvo type="max"/>
        <color rgb="FFF8696B"/>
        <color rgb="FFFFEB84"/>
        <color rgb="FF63BE7B"/>
      </colorScale>
    </cfRule>
  </conditionalFormatting>
  <conditionalFormatting sqref="AD25:AE29">
    <cfRule type="colorScale" priority="126">
      <colorScale>
        <cfvo type="min"/>
        <cfvo type="percentile" val="50"/>
        <cfvo type="max"/>
        <color rgb="FFF8696B"/>
        <color rgb="FFFFEB84"/>
        <color rgb="FF63BE7B"/>
      </colorScale>
    </cfRule>
  </conditionalFormatting>
  <conditionalFormatting sqref="AF25:AF29">
    <cfRule type="colorScale" priority="125">
      <colorScale>
        <cfvo type="min"/>
        <cfvo type="percentile" val="50"/>
        <cfvo type="max"/>
        <color rgb="FFF8696B"/>
        <color rgb="FFFFEB84"/>
        <color rgb="FF63BE7B"/>
      </colorScale>
    </cfRule>
  </conditionalFormatting>
  <conditionalFormatting sqref="AF25:AG29">
    <cfRule type="colorScale" priority="122">
      <colorScale>
        <cfvo type="min"/>
        <cfvo type="percentile" val="50"/>
        <cfvo type="max"/>
        <color rgb="FFF8696B"/>
        <color rgb="FFFFEB84"/>
        <color rgb="FF63BE7B"/>
      </colorScale>
    </cfRule>
  </conditionalFormatting>
  <conditionalFormatting sqref="AH25:AH29">
    <cfRule type="colorScale" priority="121">
      <colorScale>
        <cfvo type="min"/>
        <cfvo type="percentile" val="50"/>
        <cfvo type="max"/>
        <color rgb="FFF8696B"/>
        <color rgb="FFFFEB84"/>
        <color rgb="FF63BE7B"/>
      </colorScale>
    </cfRule>
  </conditionalFormatting>
  <conditionalFormatting sqref="AH25:AH29">
    <cfRule type="colorScale" priority="120">
      <colorScale>
        <cfvo type="min"/>
        <cfvo type="percentile" val="50"/>
        <cfvo type="max"/>
        <color rgb="FFF8696B"/>
        <color rgb="FFFFEB84"/>
        <color rgb="FF63BE7B"/>
      </colorScale>
    </cfRule>
  </conditionalFormatting>
  <conditionalFormatting sqref="AH25:AH29">
    <cfRule type="colorScale" priority="119">
      <colorScale>
        <cfvo type="min"/>
        <cfvo type="percentile" val="50"/>
        <cfvo type="max"/>
        <color rgb="FFF8696B"/>
        <color rgb="FFFFEB84"/>
        <color rgb="FF63BE7B"/>
      </colorScale>
    </cfRule>
  </conditionalFormatting>
  <conditionalFormatting sqref="AH25:AI29">
    <cfRule type="colorScale" priority="118">
      <colorScale>
        <cfvo type="min"/>
        <cfvo type="percentile" val="50"/>
        <cfvo type="max"/>
        <color rgb="FFF8696B"/>
        <color rgb="FFFFEB84"/>
        <color rgb="FF63BE7B"/>
      </colorScale>
    </cfRule>
  </conditionalFormatting>
  <conditionalFormatting sqref="AJ25:AJ29">
    <cfRule type="colorScale" priority="117">
      <colorScale>
        <cfvo type="min"/>
        <cfvo type="percentile" val="50"/>
        <cfvo type="max"/>
        <color rgb="FFF8696B"/>
        <color rgb="FFFFEB84"/>
        <color rgb="FF63BE7B"/>
      </colorScale>
    </cfRule>
  </conditionalFormatting>
  <conditionalFormatting sqref="AJ25:AJ29">
    <cfRule type="colorScale" priority="116">
      <colorScale>
        <cfvo type="min"/>
        <cfvo type="percentile" val="50"/>
        <cfvo type="max"/>
        <color rgb="FFF8696B"/>
        <color rgb="FFFFEB84"/>
        <color rgb="FF63BE7B"/>
      </colorScale>
    </cfRule>
  </conditionalFormatting>
  <conditionalFormatting sqref="AJ25:AJ29">
    <cfRule type="colorScale" priority="115">
      <colorScale>
        <cfvo type="min"/>
        <cfvo type="percentile" val="50"/>
        <cfvo type="max"/>
        <color rgb="FFF8696B"/>
        <color rgb="FFFFEB84"/>
        <color rgb="FF63BE7B"/>
      </colorScale>
    </cfRule>
  </conditionalFormatting>
  <conditionalFormatting sqref="AJ25:AK29">
    <cfRule type="colorScale" priority="114">
      <colorScale>
        <cfvo type="min"/>
        <cfvo type="percentile" val="50"/>
        <cfvo type="max"/>
        <color rgb="FFF8696B"/>
        <color rgb="FFFFEB84"/>
        <color rgb="FF63BE7B"/>
      </colorScale>
    </cfRule>
  </conditionalFormatting>
  <conditionalFormatting sqref="AL25:AL29">
    <cfRule type="colorScale" priority="113">
      <colorScale>
        <cfvo type="min"/>
        <cfvo type="percentile" val="50"/>
        <cfvo type="max"/>
        <color rgb="FFF8696B"/>
        <color rgb="FFFFEB84"/>
        <color rgb="FF63BE7B"/>
      </colorScale>
    </cfRule>
  </conditionalFormatting>
  <conditionalFormatting sqref="AL25:AL29">
    <cfRule type="colorScale" priority="112">
      <colorScale>
        <cfvo type="min"/>
        <cfvo type="percentile" val="50"/>
        <cfvo type="max"/>
        <color rgb="FFF8696B"/>
        <color rgb="FFFFEB84"/>
        <color rgb="FF63BE7B"/>
      </colorScale>
    </cfRule>
  </conditionalFormatting>
  <conditionalFormatting sqref="AL25:AL29">
    <cfRule type="colorScale" priority="111">
      <colorScale>
        <cfvo type="min"/>
        <cfvo type="percentile" val="50"/>
        <cfvo type="max"/>
        <color rgb="FFF8696B"/>
        <color rgb="FFFFEB84"/>
        <color rgb="FF63BE7B"/>
      </colorScale>
    </cfRule>
  </conditionalFormatting>
  <conditionalFormatting sqref="AL25:AM29">
    <cfRule type="colorScale" priority="110">
      <colorScale>
        <cfvo type="min"/>
        <cfvo type="percentile" val="50"/>
        <cfvo type="max"/>
        <color rgb="FFF8696B"/>
        <color rgb="FFFFEB84"/>
        <color rgb="FF63BE7B"/>
      </colorScale>
    </cfRule>
  </conditionalFormatting>
  <conditionalFormatting sqref="AN25:AN29">
    <cfRule type="colorScale" priority="109">
      <colorScale>
        <cfvo type="min"/>
        <cfvo type="percentile" val="50"/>
        <cfvo type="max"/>
        <color rgb="FFF8696B"/>
        <color rgb="FFFFEB84"/>
        <color rgb="FF63BE7B"/>
      </colorScale>
    </cfRule>
  </conditionalFormatting>
  <conditionalFormatting sqref="AN25:AN29">
    <cfRule type="colorScale" priority="108">
      <colorScale>
        <cfvo type="min"/>
        <cfvo type="percentile" val="50"/>
        <cfvo type="max"/>
        <color rgb="FFF8696B"/>
        <color rgb="FFFFEB84"/>
        <color rgb="FF63BE7B"/>
      </colorScale>
    </cfRule>
  </conditionalFormatting>
  <conditionalFormatting sqref="AN25:AN29">
    <cfRule type="colorScale" priority="107">
      <colorScale>
        <cfvo type="min"/>
        <cfvo type="percentile" val="50"/>
        <cfvo type="max"/>
        <color rgb="FFF8696B"/>
        <color rgb="FFFFEB84"/>
        <color rgb="FF63BE7B"/>
      </colorScale>
    </cfRule>
  </conditionalFormatting>
  <conditionalFormatting sqref="AN25:AO29">
    <cfRule type="colorScale" priority="106">
      <colorScale>
        <cfvo type="min"/>
        <cfvo type="percentile" val="50"/>
        <cfvo type="max"/>
        <color rgb="FFF8696B"/>
        <color rgb="FFFFEB84"/>
        <color rgb="FF63BE7B"/>
      </colorScale>
    </cfRule>
  </conditionalFormatting>
  <conditionalFormatting sqref="AP25:AP29">
    <cfRule type="colorScale" priority="105">
      <colorScale>
        <cfvo type="min"/>
        <cfvo type="percentile" val="50"/>
        <cfvo type="max"/>
        <color rgb="FFF8696B"/>
        <color rgb="FFFFEB84"/>
        <color rgb="FF63BE7B"/>
      </colorScale>
    </cfRule>
  </conditionalFormatting>
  <conditionalFormatting sqref="AP25:AP29">
    <cfRule type="colorScale" priority="104">
      <colorScale>
        <cfvo type="min"/>
        <cfvo type="percentile" val="50"/>
        <cfvo type="max"/>
        <color rgb="FFF8696B"/>
        <color rgb="FFFFEB84"/>
        <color rgb="FF63BE7B"/>
      </colorScale>
    </cfRule>
  </conditionalFormatting>
  <conditionalFormatting sqref="AP25:AP29">
    <cfRule type="colorScale" priority="103">
      <colorScale>
        <cfvo type="min"/>
        <cfvo type="percentile" val="50"/>
        <cfvo type="max"/>
        <color rgb="FFF8696B"/>
        <color rgb="FFFFEB84"/>
        <color rgb="FF63BE7B"/>
      </colorScale>
    </cfRule>
  </conditionalFormatting>
  <conditionalFormatting sqref="AP25:AQ29">
    <cfRule type="colorScale" priority="102">
      <colorScale>
        <cfvo type="min"/>
        <cfvo type="percentile" val="50"/>
        <cfvo type="max"/>
        <color rgb="FFF8696B"/>
        <color rgb="FFFFEB84"/>
        <color rgb="FF63BE7B"/>
      </colorScale>
    </cfRule>
  </conditionalFormatting>
  <conditionalFormatting sqref="AR25:AR29">
    <cfRule type="colorScale" priority="101">
      <colorScale>
        <cfvo type="min"/>
        <cfvo type="percentile" val="50"/>
        <cfvo type="max"/>
        <color rgb="FFF8696B"/>
        <color rgb="FFFFEB84"/>
        <color rgb="FF63BE7B"/>
      </colorScale>
    </cfRule>
  </conditionalFormatting>
  <conditionalFormatting sqref="AR25:AR29">
    <cfRule type="colorScale" priority="100">
      <colorScale>
        <cfvo type="min"/>
        <cfvo type="percentile" val="50"/>
        <cfvo type="max"/>
        <color rgb="FFF8696B"/>
        <color rgb="FFFFEB84"/>
        <color rgb="FF63BE7B"/>
      </colorScale>
    </cfRule>
  </conditionalFormatting>
  <conditionalFormatting sqref="AR25:AR29">
    <cfRule type="colorScale" priority="99">
      <colorScale>
        <cfvo type="min"/>
        <cfvo type="percentile" val="50"/>
        <cfvo type="max"/>
        <color rgb="FFF8696B"/>
        <color rgb="FFFFEB84"/>
        <color rgb="FF63BE7B"/>
      </colorScale>
    </cfRule>
  </conditionalFormatting>
  <conditionalFormatting sqref="AR25:AS29">
    <cfRule type="colorScale" priority="98">
      <colorScale>
        <cfvo type="min"/>
        <cfvo type="percentile" val="50"/>
        <cfvo type="max"/>
        <color rgb="FFF8696B"/>
        <color rgb="FFFFEB84"/>
        <color rgb="FF63BE7B"/>
      </colorScale>
    </cfRule>
  </conditionalFormatting>
  <conditionalFormatting sqref="AT25:AT29">
    <cfRule type="colorScale" priority="97">
      <colorScale>
        <cfvo type="min"/>
        <cfvo type="percentile" val="50"/>
        <cfvo type="max"/>
        <color rgb="FFF8696B"/>
        <color rgb="FFFFEB84"/>
        <color rgb="FF63BE7B"/>
      </colorScale>
    </cfRule>
  </conditionalFormatting>
  <conditionalFormatting sqref="AT25:AT29">
    <cfRule type="colorScale" priority="96">
      <colorScale>
        <cfvo type="min"/>
        <cfvo type="percentile" val="50"/>
        <cfvo type="max"/>
        <color rgb="FFF8696B"/>
        <color rgb="FFFFEB84"/>
        <color rgb="FF63BE7B"/>
      </colorScale>
    </cfRule>
  </conditionalFormatting>
  <conditionalFormatting sqref="AT25:AT29">
    <cfRule type="colorScale" priority="95">
      <colorScale>
        <cfvo type="min"/>
        <cfvo type="percentile" val="50"/>
        <cfvo type="max"/>
        <color rgb="FFF8696B"/>
        <color rgb="FFFFEB84"/>
        <color rgb="FF63BE7B"/>
      </colorScale>
    </cfRule>
  </conditionalFormatting>
  <conditionalFormatting sqref="AT25:AU29">
    <cfRule type="colorScale" priority="94">
      <colorScale>
        <cfvo type="min"/>
        <cfvo type="percentile" val="50"/>
        <cfvo type="max"/>
        <color rgb="FFF8696B"/>
        <color rgb="FFFFEB84"/>
        <color rgb="FF63BE7B"/>
      </colorScale>
    </cfRule>
  </conditionalFormatting>
  <conditionalFormatting sqref="AV25:AV29">
    <cfRule type="colorScale" priority="93">
      <colorScale>
        <cfvo type="min"/>
        <cfvo type="percentile" val="50"/>
        <cfvo type="max"/>
        <color rgb="FFF8696B"/>
        <color rgb="FFFFEB84"/>
        <color rgb="FF63BE7B"/>
      </colorScale>
    </cfRule>
  </conditionalFormatting>
  <conditionalFormatting sqref="AV25:AV29">
    <cfRule type="colorScale" priority="92">
      <colorScale>
        <cfvo type="min"/>
        <cfvo type="percentile" val="50"/>
        <cfvo type="max"/>
        <color rgb="FFF8696B"/>
        <color rgb="FFFFEB84"/>
        <color rgb="FF63BE7B"/>
      </colorScale>
    </cfRule>
  </conditionalFormatting>
  <conditionalFormatting sqref="AV25:AV29">
    <cfRule type="colorScale" priority="91">
      <colorScale>
        <cfvo type="min"/>
        <cfvo type="percentile" val="50"/>
        <cfvo type="max"/>
        <color rgb="FFF8696B"/>
        <color rgb="FFFFEB84"/>
        <color rgb="FF63BE7B"/>
      </colorScale>
    </cfRule>
  </conditionalFormatting>
  <conditionalFormatting sqref="AV25:AW29">
    <cfRule type="colorScale" priority="90">
      <colorScale>
        <cfvo type="min"/>
        <cfvo type="percentile" val="50"/>
        <cfvo type="max"/>
        <color rgb="FFF8696B"/>
        <color rgb="FFFFEB84"/>
        <color rgb="FF63BE7B"/>
      </colorScale>
    </cfRule>
  </conditionalFormatting>
  <conditionalFormatting sqref="AX25:AX29">
    <cfRule type="colorScale" priority="89">
      <colorScale>
        <cfvo type="min"/>
        <cfvo type="percentile" val="50"/>
        <cfvo type="max"/>
        <color rgb="FFF8696B"/>
        <color rgb="FFFFEB84"/>
        <color rgb="FF63BE7B"/>
      </colorScale>
    </cfRule>
  </conditionalFormatting>
  <conditionalFormatting sqref="AX25:AX29">
    <cfRule type="colorScale" priority="88">
      <colorScale>
        <cfvo type="min"/>
        <cfvo type="percentile" val="50"/>
        <cfvo type="max"/>
        <color rgb="FFF8696B"/>
        <color rgb="FFFFEB84"/>
        <color rgb="FF63BE7B"/>
      </colorScale>
    </cfRule>
  </conditionalFormatting>
  <conditionalFormatting sqref="AX25:AX29">
    <cfRule type="colorScale" priority="87">
      <colorScale>
        <cfvo type="min"/>
        <cfvo type="percentile" val="50"/>
        <cfvo type="max"/>
        <color rgb="FFF8696B"/>
        <color rgb="FFFFEB84"/>
        <color rgb="FF63BE7B"/>
      </colorScale>
    </cfRule>
  </conditionalFormatting>
  <conditionalFormatting sqref="AX25:AY29">
    <cfRule type="colorScale" priority="86">
      <colorScale>
        <cfvo type="min"/>
        <cfvo type="percentile" val="50"/>
        <cfvo type="max"/>
        <color rgb="FFF8696B"/>
        <color rgb="FFFFEB84"/>
        <color rgb="FF63BE7B"/>
      </colorScale>
    </cfRule>
  </conditionalFormatting>
  <conditionalFormatting sqref="AZ25:AZ29">
    <cfRule type="colorScale" priority="85">
      <colorScale>
        <cfvo type="min"/>
        <cfvo type="percentile" val="50"/>
        <cfvo type="max"/>
        <color rgb="FFF8696B"/>
        <color rgb="FFFFEB84"/>
        <color rgb="FF63BE7B"/>
      </colorScale>
    </cfRule>
  </conditionalFormatting>
  <conditionalFormatting sqref="AZ25:AZ29">
    <cfRule type="colorScale" priority="84">
      <colorScale>
        <cfvo type="min"/>
        <cfvo type="percentile" val="50"/>
        <cfvo type="max"/>
        <color rgb="FFF8696B"/>
        <color rgb="FFFFEB84"/>
        <color rgb="FF63BE7B"/>
      </colorScale>
    </cfRule>
  </conditionalFormatting>
  <conditionalFormatting sqref="AZ25:AZ29">
    <cfRule type="colorScale" priority="83">
      <colorScale>
        <cfvo type="min"/>
        <cfvo type="percentile" val="50"/>
        <cfvo type="max"/>
        <color rgb="FFF8696B"/>
        <color rgb="FFFFEB84"/>
        <color rgb="FF63BE7B"/>
      </colorScale>
    </cfRule>
  </conditionalFormatting>
  <conditionalFormatting sqref="AZ25:BA29">
    <cfRule type="colorScale" priority="82">
      <colorScale>
        <cfvo type="min"/>
        <cfvo type="percentile" val="50"/>
        <cfvo type="max"/>
        <color rgb="FFF8696B"/>
        <color rgb="FFFFEB84"/>
        <color rgb="FF63BE7B"/>
      </colorScale>
    </cfRule>
  </conditionalFormatting>
  <conditionalFormatting sqref="BB25:BB29">
    <cfRule type="colorScale" priority="81">
      <colorScale>
        <cfvo type="min"/>
        <cfvo type="percentile" val="50"/>
        <cfvo type="max"/>
        <color rgb="FFF8696B"/>
        <color rgb="FFFFEB84"/>
        <color rgb="FF63BE7B"/>
      </colorScale>
    </cfRule>
  </conditionalFormatting>
  <conditionalFormatting sqref="BB25:BB29">
    <cfRule type="colorScale" priority="80">
      <colorScale>
        <cfvo type="min"/>
        <cfvo type="percentile" val="50"/>
        <cfvo type="max"/>
        <color rgb="FFF8696B"/>
        <color rgb="FFFFEB84"/>
        <color rgb="FF63BE7B"/>
      </colorScale>
    </cfRule>
  </conditionalFormatting>
  <conditionalFormatting sqref="BB25:BB29">
    <cfRule type="colorScale" priority="79">
      <colorScale>
        <cfvo type="min"/>
        <cfvo type="percentile" val="50"/>
        <cfvo type="max"/>
        <color rgb="FFF8696B"/>
        <color rgb="FFFFEB84"/>
        <color rgb="FF63BE7B"/>
      </colorScale>
    </cfRule>
  </conditionalFormatting>
  <conditionalFormatting sqref="BB25:BC29">
    <cfRule type="colorScale" priority="78">
      <colorScale>
        <cfvo type="min"/>
        <cfvo type="percentile" val="50"/>
        <cfvo type="max"/>
        <color rgb="FFF8696B"/>
        <color rgb="FFFFEB84"/>
        <color rgb="FF63BE7B"/>
      </colorScale>
    </cfRule>
  </conditionalFormatting>
  <conditionalFormatting sqref="BD25:BD29">
    <cfRule type="colorScale" priority="77">
      <colorScale>
        <cfvo type="min"/>
        <cfvo type="percentile" val="50"/>
        <cfvo type="max"/>
        <color rgb="FFF8696B"/>
        <color rgb="FFFFEB84"/>
        <color rgb="FF63BE7B"/>
      </colorScale>
    </cfRule>
  </conditionalFormatting>
  <conditionalFormatting sqref="BD25:BD29">
    <cfRule type="colorScale" priority="76">
      <colorScale>
        <cfvo type="min"/>
        <cfvo type="percentile" val="50"/>
        <cfvo type="max"/>
        <color rgb="FFF8696B"/>
        <color rgb="FFFFEB84"/>
        <color rgb="FF63BE7B"/>
      </colorScale>
    </cfRule>
  </conditionalFormatting>
  <conditionalFormatting sqref="BD25:BD29">
    <cfRule type="colorScale" priority="75">
      <colorScale>
        <cfvo type="min"/>
        <cfvo type="percentile" val="50"/>
        <cfvo type="max"/>
        <color rgb="FFF8696B"/>
        <color rgb="FFFFEB84"/>
        <color rgb="FF63BE7B"/>
      </colorScale>
    </cfRule>
  </conditionalFormatting>
  <conditionalFormatting sqref="BD25:BE29">
    <cfRule type="colorScale" priority="74">
      <colorScale>
        <cfvo type="min"/>
        <cfvo type="percentile" val="50"/>
        <cfvo type="max"/>
        <color rgb="FFF8696B"/>
        <color rgb="FFFFEB84"/>
        <color rgb="FF63BE7B"/>
      </colorScale>
    </cfRule>
  </conditionalFormatting>
  <conditionalFormatting sqref="BF25:BF29">
    <cfRule type="colorScale" priority="73">
      <colorScale>
        <cfvo type="min"/>
        <cfvo type="percentile" val="50"/>
        <cfvo type="max"/>
        <color rgb="FFF8696B"/>
        <color rgb="FFFFEB84"/>
        <color rgb="FF63BE7B"/>
      </colorScale>
    </cfRule>
  </conditionalFormatting>
  <conditionalFormatting sqref="BF25:BF29">
    <cfRule type="colorScale" priority="72">
      <colorScale>
        <cfvo type="min"/>
        <cfvo type="percentile" val="50"/>
        <cfvo type="max"/>
        <color rgb="FFF8696B"/>
        <color rgb="FFFFEB84"/>
        <color rgb="FF63BE7B"/>
      </colorScale>
    </cfRule>
  </conditionalFormatting>
  <conditionalFormatting sqref="BF25:BF29">
    <cfRule type="colorScale" priority="71">
      <colorScale>
        <cfvo type="min"/>
        <cfvo type="percentile" val="50"/>
        <cfvo type="max"/>
        <color rgb="FFF8696B"/>
        <color rgb="FFFFEB84"/>
        <color rgb="FF63BE7B"/>
      </colorScale>
    </cfRule>
  </conditionalFormatting>
  <conditionalFormatting sqref="BF25:BG29">
    <cfRule type="colorScale" priority="70">
      <colorScale>
        <cfvo type="min"/>
        <cfvo type="percentile" val="50"/>
        <cfvo type="max"/>
        <color rgb="FFF8696B"/>
        <color rgb="FFFFEB84"/>
        <color rgb="FF63BE7B"/>
      </colorScale>
    </cfRule>
  </conditionalFormatting>
  <conditionalFormatting sqref="BH25:BH29">
    <cfRule type="colorScale" priority="69">
      <colorScale>
        <cfvo type="min"/>
        <cfvo type="percentile" val="50"/>
        <cfvo type="max"/>
        <color rgb="FFF8696B"/>
        <color rgb="FFFFEB84"/>
        <color rgb="FF63BE7B"/>
      </colorScale>
    </cfRule>
  </conditionalFormatting>
  <conditionalFormatting sqref="BH25:BH29">
    <cfRule type="colorScale" priority="68">
      <colorScale>
        <cfvo type="min"/>
        <cfvo type="percentile" val="50"/>
        <cfvo type="max"/>
        <color rgb="FFF8696B"/>
        <color rgb="FFFFEB84"/>
        <color rgb="FF63BE7B"/>
      </colorScale>
    </cfRule>
  </conditionalFormatting>
  <conditionalFormatting sqref="BH25:BH29">
    <cfRule type="colorScale" priority="67">
      <colorScale>
        <cfvo type="min"/>
        <cfvo type="percentile" val="50"/>
        <cfvo type="max"/>
        <color rgb="FFF8696B"/>
        <color rgb="FFFFEB84"/>
        <color rgb="FF63BE7B"/>
      </colorScale>
    </cfRule>
  </conditionalFormatting>
  <conditionalFormatting sqref="BH25:BI29">
    <cfRule type="colorScale" priority="66">
      <colorScale>
        <cfvo type="min"/>
        <cfvo type="percentile" val="50"/>
        <cfvo type="max"/>
        <color rgb="FFF8696B"/>
        <color rgb="FFFFEB84"/>
        <color rgb="FF63BE7B"/>
      </colorScale>
    </cfRule>
  </conditionalFormatting>
  <conditionalFormatting sqref="BJ25:BJ29">
    <cfRule type="colorScale" priority="65">
      <colorScale>
        <cfvo type="min"/>
        <cfvo type="percentile" val="50"/>
        <cfvo type="max"/>
        <color rgb="FFF8696B"/>
        <color rgb="FFFFEB84"/>
        <color rgb="FF63BE7B"/>
      </colorScale>
    </cfRule>
  </conditionalFormatting>
  <conditionalFormatting sqref="BJ25:BJ29">
    <cfRule type="colorScale" priority="64">
      <colorScale>
        <cfvo type="min"/>
        <cfvo type="percentile" val="50"/>
        <cfvo type="max"/>
        <color rgb="FFF8696B"/>
        <color rgb="FFFFEB84"/>
        <color rgb="FF63BE7B"/>
      </colorScale>
    </cfRule>
  </conditionalFormatting>
  <conditionalFormatting sqref="BJ25:BJ29">
    <cfRule type="colorScale" priority="63">
      <colorScale>
        <cfvo type="min"/>
        <cfvo type="percentile" val="50"/>
        <cfvo type="max"/>
        <color rgb="FFF8696B"/>
        <color rgb="FFFFEB84"/>
        <color rgb="FF63BE7B"/>
      </colorScale>
    </cfRule>
  </conditionalFormatting>
  <conditionalFormatting sqref="BJ25:BK29">
    <cfRule type="colorScale" priority="62">
      <colorScale>
        <cfvo type="min"/>
        <cfvo type="percentile" val="50"/>
        <cfvo type="max"/>
        <color rgb="FFF8696B"/>
        <color rgb="FFFFEB84"/>
        <color rgb="FF63BE7B"/>
      </colorScale>
    </cfRule>
  </conditionalFormatting>
  <conditionalFormatting sqref="BL25:BL29">
    <cfRule type="colorScale" priority="61">
      <colorScale>
        <cfvo type="min"/>
        <cfvo type="percentile" val="50"/>
        <cfvo type="max"/>
        <color rgb="FFF8696B"/>
        <color rgb="FFFFEB84"/>
        <color rgb="FF63BE7B"/>
      </colorScale>
    </cfRule>
  </conditionalFormatting>
  <conditionalFormatting sqref="BL25:BL29">
    <cfRule type="colorScale" priority="60">
      <colorScale>
        <cfvo type="min"/>
        <cfvo type="percentile" val="50"/>
        <cfvo type="max"/>
        <color rgb="FFF8696B"/>
        <color rgb="FFFFEB84"/>
        <color rgb="FF63BE7B"/>
      </colorScale>
    </cfRule>
  </conditionalFormatting>
  <conditionalFormatting sqref="BL25:BL29">
    <cfRule type="colorScale" priority="59">
      <colorScale>
        <cfvo type="min"/>
        <cfvo type="percentile" val="50"/>
        <cfvo type="max"/>
        <color rgb="FFF8696B"/>
        <color rgb="FFFFEB84"/>
        <color rgb="FF63BE7B"/>
      </colorScale>
    </cfRule>
  </conditionalFormatting>
  <conditionalFormatting sqref="BL25:BM29">
    <cfRule type="colorScale" priority="58">
      <colorScale>
        <cfvo type="min"/>
        <cfvo type="percentile" val="50"/>
        <cfvo type="max"/>
        <color rgb="FFF8696B"/>
        <color rgb="FFFFEB84"/>
        <color rgb="FF63BE7B"/>
      </colorScale>
    </cfRule>
  </conditionalFormatting>
  <conditionalFormatting sqref="H20:I24">
    <cfRule type="colorScale" priority="57">
      <colorScale>
        <cfvo type="min"/>
        <cfvo type="percentile" val="50"/>
        <cfvo type="max"/>
        <color rgb="FFF8696B"/>
        <color rgb="FFFFEB84"/>
        <color rgb="FF63BE7B"/>
      </colorScale>
    </cfRule>
  </conditionalFormatting>
  <conditionalFormatting sqref="J20:K24">
    <cfRule type="colorScale" priority="55">
      <colorScale>
        <cfvo type="min"/>
        <cfvo type="percentile" val="50"/>
        <cfvo type="max"/>
        <color rgb="FFF8696B"/>
        <color rgb="FFFFEB84"/>
        <color rgb="FF63BE7B"/>
      </colorScale>
    </cfRule>
  </conditionalFormatting>
  <conditionalFormatting sqref="J20:K24">
    <cfRule type="colorScale" priority="56">
      <colorScale>
        <cfvo type="min"/>
        <cfvo type="percentile" val="50"/>
        <cfvo type="max"/>
        <color rgb="FFF8696B"/>
        <color rgb="FFFFEB84"/>
        <color rgb="FF63BE7B"/>
      </colorScale>
    </cfRule>
  </conditionalFormatting>
  <conditionalFormatting sqref="L20:M24">
    <cfRule type="colorScale" priority="53">
      <colorScale>
        <cfvo type="min"/>
        <cfvo type="percentile" val="50"/>
        <cfvo type="max"/>
        <color rgb="FFF8696B"/>
        <color rgb="FFFFEB84"/>
        <color rgb="FF63BE7B"/>
      </colorScale>
    </cfRule>
  </conditionalFormatting>
  <conditionalFormatting sqref="L20:M24">
    <cfRule type="colorScale" priority="54">
      <colorScale>
        <cfvo type="min"/>
        <cfvo type="percentile" val="50"/>
        <cfvo type="max"/>
        <color rgb="FFF8696B"/>
        <color rgb="FFFFEB84"/>
        <color rgb="FF63BE7B"/>
      </colorScale>
    </cfRule>
  </conditionalFormatting>
  <conditionalFormatting sqref="N20:O24">
    <cfRule type="colorScale" priority="51">
      <colorScale>
        <cfvo type="min"/>
        <cfvo type="percentile" val="50"/>
        <cfvo type="max"/>
        <color rgb="FFF8696B"/>
        <color rgb="FFFFEB84"/>
        <color rgb="FF63BE7B"/>
      </colorScale>
    </cfRule>
  </conditionalFormatting>
  <conditionalFormatting sqref="N20:O24">
    <cfRule type="colorScale" priority="52">
      <colorScale>
        <cfvo type="min"/>
        <cfvo type="percentile" val="50"/>
        <cfvo type="max"/>
        <color rgb="FFF8696B"/>
        <color rgb="FFFFEB84"/>
        <color rgb="FF63BE7B"/>
      </colorScale>
    </cfRule>
  </conditionalFormatting>
  <conditionalFormatting sqref="P20:Q24">
    <cfRule type="colorScale" priority="49">
      <colorScale>
        <cfvo type="min"/>
        <cfvo type="percentile" val="50"/>
        <cfvo type="max"/>
        <color rgb="FFF8696B"/>
        <color rgb="FFFFEB84"/>
        <color rgb="FF63BE7B"/>
      </colorScale>
    </cfRule>
  </conditionalFormatting>
  <conditionalFormatting sqref="P20:Q24">
    <cfRule type="colorScale" priority="50">
      <colorScale>
        <cfvo type="min"/>
        <cfvo type="percentile" val="50"/>
        <cfvo type="max"/>
        <color rgb="FFF8696B"/>
        <color rgb="FFFFEB84"/>
        <color rgb="FF63BE7B"/>
      </colorScale>
    </cfRule>
  </conditionalFormatting>
  <conditionalFormatting sqref="R20:S24">
    <cfRule type="colorScale" priority="47">
      <colorScale>
        <cfvo type="min"/>
        <cfvo type="percentile" val="50"/>
        <cfvo type="max"/>
        <color rgb="FFF8696B"/>
        <color rgb="FFFFEB84"/>
        <color rgb="FF63BE7B"/>
      </colorScale>
    </cfRule>
  </conditionalFormatting>
  <conditionalFormatting sqref="R20:S24">
    <cfRule type="colorScale" priority="48">
      <colorScale>
        <cfvo type="min"/>
        <cfvo type="percentile" val="50"/>
        <cfvo type="max"/>
        <color rgb="FFF8696B"/>
        <color rgb="FFFFEB84"/>
        <color rgb="FF63BE7B"/>
      </colorScale>
    </cfRule>
  </conditionalFormatting>
  <conditionalFormatting sqref="T20:U24">
    <cfRule type="colorScale" priority="45">
      <colorScale>
        <cfvo type="min"/>
        <cfvo type="percentile" val="50"/>
        <cfvo type="max"/>
        <color rgb="FFF8696B"/>
        <color rgb="FFFFEB84"/>
        <color rgb="FF63BE7B"/>
      </colorScale>
    </cfRule>
  </conditionalFormatting>
  <conditionalFormatting sqref="T20:U24">
    <cfRule type="colorScale" priority="46">
      <colorScale>
        <cfvo type="min"/>
        <cfvo type="percentile" val="50"/>
        <cfvo type="max"/>
        <color rgb="FFF8696B"/>
        <color rgb="FFFFEB84"/>
        <color rgb="FF63BE7B"/>
      </colorScale>
    </cfRule>
  </conditionalFormatting>
  <conditionalFormatting sqref="V20:W24">
    <cfRule type="colorScale" priority="43">
      <colorScale>
        <cfvo type="min"/>
        <cfvo type="percentile" val="50"/>
        <cfvo type="max"/>
        <color rgb="FFF8696B"/>
        <color rgb="FFFFEB84"/>
        <color rgb="FF63BE7B"/>
      </colorScale>
    </cfRule>
  </conditionalFormatting>
  <conditionalFormatting sqref="V20:W24">
    <cfRule type="colorScale" priority="44">
      <colorScale>
        <cfvo type="min"/>
        <cfvo type="percentile" val="50"/>
        <cfvo type="max"/>
        <color rgb="FFF8696B"/>
        <color rgb="FFFFEB84"/>
        <color rgb="FF63BE7B"/>
      </colorScale>
    </cfRule>
  </conditionalFormatting>
  <conditionalFormatting sqref="X20:Y24">
    <cfRule type="colorScale" priority="41">
      <colorScale>
        <cfvo type="min"/>
        <cfvo type="percentile" val="50"/>
        <cfvo type="max"/>
        <color rgb="FFF8696B"/>
        <color rgb="FFFFEB84"/>
        <color rgb="FF63BE7B"/>
      </colorScale>
    </cfRule>
  </conditionalFormatting>
  <conditionalFormatting sqref="X20:Y24">
    <cfRule type="colorScale" priority="42">
      <colorScale>
        <cfvo type="min"/>
        <cfvo type="percentile" val="50"/>
        <cfvo type="max"/>
        <color rgb="FFF8696B"/>
        <color rgb="FFFFEB84"/>
        <color rgb="FF63BE7B"/>
      </colorScale>
    </cfRule>
  </conditionalFormatting>
  <conditionalFormatting sqref="Z20:AA24">
    <cfRule type="colorScale" priority="39">
      <colorScale>
        <cfvo type="min"/>
        <cfvo type="percentile" val="50"/>
        <cfvo type="max"/>
        <color rgb="FFF8696B"/>
        <color rgb="FFFFEB84"/>
        <color rgb="FF63BE7B"/>
      </colorScale>
    </cfRule>
  </conditionalFormatting>
  <conditionalFormatting sqref="Z20:AA24">
    <cfRule type="colorScale" priority="40">
      <colorScale>
        <cfvo type="min"/>
        <cfvo type="percentile" val="50"/>
        <cfvo type="max"/>
        <color rgb="FFF8696B"/>
        <color rgb="FFFFEB84"/>
        <color rgb="FF63BE7B"/>
      </colorScale>
    </cfRule>
  </conditionalFormatting>
  <conditionalFormatting sqref="AB20:AC24">
    <cfRule type="colorScale" priority="37">
      <colorScale>
        <cfvo type="min"/>
        <cfvo type="percentile" val="50"/>
        <cfvo type="max"/>
        <color rgb="FFF8696B"/>
        <color rgb="FFFFEB84"/>
        <color rgb="FF63BE7B"/>
      </colorScale>
    </cfRule>
  </conditionalFormatting>
  <conditionalFormatting sqref="AB20:AC24">
    <cfRule type="colorScale" priority="38">
      <colorScale>
        <cfvo type="min"/>
        <cfvo type="percentile" val="50"/>
        <cfvo type="max"/>
        <color rgb="FFF8696B"/>
        <color rgb="FFFFEB84"/>
        <color rgb="FF63BE7B"/>
      </colorScale>
    </cfRule>
  </conditionalFormatting>
  <conditionalFormatting sqref="AD20:AE24">
    <cfRule type="colorScale" priority="35">
      <colorScale>
        <cfvo type="min"/>
        <cfvo type="percentile" val="50"/>
        <cfvo type="max"/>
        <color rgb="FFF8696B"/>
        <color rgb="FFFFEB84"/>
        <color rgb="FF63BE7B"/>
      </colorScale>
    </cfRule>
  </conditionalFormatting>
  <conditionalFormatting sqref="AD20:AE24">
    <cfRule type="colorScale" priority="36">
      <colorScale>
        <cfvo type="min"/>
        <cfvo type="percentile" val="50"/>
        <cfvo type="max"/>
        <color rgb="FFF8696B"/>
        <color rgb="FFFFEB84"/>
        <color rgb="FF63BE7B"/>
      </colorScale>
    </cfRule>
  </conditionalFormatting>
  <conditionalFormatting sqref="AF20:AG24">
    <cfRule type="colorScale" priority="33">
      <colorScale>
        <cfvo type="min"/>
        <cfvo type="percentile" val="50"/>
        <cfvo type="max"/>
        <color rgb="FFF8696B"/>
        <color rgb="FFFFEB84"/>
        <color rgb="FF63BE7B"/>
      </colorScale>
    </cfRule>
  </conditionalFormatting>
  <conditionalFormatting sqref="AF20:AG24">
    <cfRule type="colorScale" priority="34">
      <colorScale>
        <cfvo type="min"/>
        <cfvo type="percentile" val="50"/>
        <cfvo type="max"/>
        <color rgb="FFF8696B"/>
        <color rgb="FFFFEB84"/>
        <color rgb="FF63BE7B"/>
      </colorScale>
    </cfRule>
  </conditionalFormatting>
  <conditionalFormatting sqref="AH20:AI24">
    <cfRule type="colorScale" priority="31">
      <colorScale>
        <cfvo type="min"/>
        <cfvo type="percentile" val="50"/>
        <cfvo type="max"/>
        <color rgb="FFF8696B"/>
        <color rgb="FFFFEB84"/>
        <color rgb="FF63BE7B"/>
      </colorScale>
    </cfRule>
  </conditionalFormatting>
  <conditionalFormatting sqref="AH20:AI24">
    <cfRule type="colorScale" priority="32">
      <colorScale>
        <cfvo type="min"/>
        <cfvo type="percentile" val="50"/>
        <cfvo type="max"/>
        <color rgb="FFF8696B"/>
        <color rgb="FFFFEB84"/>
        <color rgb="FF63BE7B"/>
      </colorScale>
    </cfRule>
  </conditionalFormatting>
  <conditionalFormatting sqref="AJ20:AK24">
    <cfRule type="colorScale" priority="29">
      <colorScale>
        <cfvo type="min"/>
        <cfvo type="percentile" val="50"/>
        <cfvo type="max"/>
        <color rgb="FFF8696B"/>
        <color rgb="FFFFEB84"/>
        <color rgb="FF63BE7B"/>
      </colorScale>
    </cfRule>
  </conditionalFormatting>
  <conditionalFormatting sqref="AJ20:AK24">
    <cfRule type="colorScale" priority="30">
      <colorScale>
        <cfvo type="min"/>
        <cfvo type="percentile" val="50"/>
        <cfvo type="max"/>
        <color rgb="FFF8696B"/>
        <color rgb="FFFFEB84"/>
        <color rgb="FF63BE7B"/>
      </colorScale>
    </cfRule>
  </conditionalFormatting>
  <conditionalFormatting sqref="AL20:AM24">
    <cfRule type="colorScale" priority="27">
      <colorScale>
        <cfvo type="min"/>
        <cfvo type="percentile" val="50"/>
        <cfvo type="max"/>
        <color rgb="FFF8696B"/>
        <color rgb="FFFFEB84"/>
        <color rgb="FF63BE7B"/>
      </colorScale>
    </cfRule>
  </conditionalFormatting>
  <conditionalFormatting sqref="AL20:AM24">
    <cfRule type="colorScale" priority="28">
      <colorScale>
        <cfvo type="min"/>
        <cfvo type="percentile" val="50"/>
        <cfvo type="max"/>
        <color rgb="FFF8696B"/>
        <color rgb="FFFFEB84"/>
        <color rgb="FF63BE7B"/>
      </colorScale>
    </cfRule>
  </conditionalFormatting>
  <conditionalFormatting sqref="AN20:AO24">
    <cfRule type="colorScale" priority="25">
      <colorScale>
        <cfvo type="min"/>
        <cfvo type="percentile" val="50"/>
        <cfvo type="max"/>
        <color rgb="FFF8696B"/>
        <color rgb="FFFFEB84"/>
        <color rgb="FF63BE7B"/>
      </colorScale>
    </cfRule>
  </conditionalFormatting>
  <conditionalFormatting sqref="AN20:AO24">
    <cfRule type="colorScale" priority="26">
      <colorScale>
        <cfvo type="min"/>
        <cfvo type="percentile" val="50"/>
        <cfvo type="max"/>
        <color rgb="FFF8696B"/>
        <color rgb="FFFFEB84"/>
        <color rgb="FF63BE7B"/>
      </colorScale>
    </cfRule>
  </conditionalFormatting>
  <conditionalFormatting sqref="AP20:AQ24">
    <cfRule type="colorScale" priority="23">
      <colorScale>
        <cfvo type="min"/>
        <cfvo type="percentile" val="50"/>
        <cfvo type="max"/>
        <color rgb="FFF8696B"/>
        <color rgb="FFFFEB84"/>
        <color rgb="FF63BE7B"/>
      </colorScale>
    </cfRule>
  </conditionalFormatting>
  <conditionalFormatting sqref="AP20:AQ24">
    <cfRule type="colorScale" priority="24">
      <colorScale>
        <cfvo type="min"/>
        <cfvo type="percentile" val="50"/>
        <cfvo type="max"/>
        <color rgb="FFF8696B"/>
        <color rgb="FFFFEB84"/>
        <color rgb="FF63BE7B"/>
      </colorScale>
    </cfRule>
  </conditionalFormatting>
  <conditionalFormatting sqref="AR20:AS24">
    <cfRule type="colorScale" priority="21">
      <colorScale>
        <cfvo type="min"/>
        <cfvo type="percentile" val="50"/>
        <cfvo type="max"/>
        <color rgb="FFF8696B"/>
        <color rgb="FFFFEB84"/>
        <color rgb="FF63BE7B"/>
      </colorScale>
    </cfRule>
  </conditionalFormatting>
  <conditionalFormatting sqref="AR20:AS24">
    <cfRule type="colorScale" priority="22">
      <colorScale>
        <cfvo type="min"/>
        <cfvo type="percentile" val="50"/>
        <cfvo type="max"/>
        <color rgb="FFF8696B"/>
        <color rgb="FFFFEB84"/>
        <color rgb="FF63BE7B"/>
      </colorScale>
    </cfRule>
  </conditionalFormatting>
  <conditionalFormatting sqref="AT20:AU24">
    <cfRule type="colorScale" priority="19">
      <colorScale>
        <cfvo type="min"/>
        <cfvo type="percentile" val="50"/>
        <cfvo type="max"/>
        <color rgb="FFF8696B"/>
        <color rgb="FFFFEB84"/>
        <color rgb="FF63BE7B"/>
      </colorScale>
    </cfRule>
  </conditionalFormatting>
  <conditionalFormatting sqref="AT20:AU24">
    <cfRule type="colorScale" priority="20">
      <colorScale>
        <cfvo type="min"/>
        <cfvo type="percentile" val="50"/>
        <cfvo type="max"/>
        <color rgb="FFF8696B"/>
        <color rgb="FFFFEB84"/>
        <color rgb="FF63BE7B"/>
      </colorScale>
    </cfRule>
  </conditionalFormatting>
  <conditionalFormatting sqref="AV20:AW24">
    <cfRule type="colorScale" priority="17">
      <colorScale>
        <cfvo type="min"/>
        <cfvo type="percentile" val="50"/>
        <cfvo type="max"/>
        <color rgb="FFF8696B"/>
        <color rgb="FFFFEB84"/>
        <color rgb="FF63BE7B"/>
      </colorScale>
    </cfRule>
  </conditionalFormatting>
  <conditionalFormatting sqref="AV20:AW24">
    <cfRule type="colorScale" priority="18">
      <colorScale>
        <cfvo type="min"/>
        <cfvo type="percentile" val="50"/>
        <cfvo type="max"/>
        <color rgb="FFF8696B"/>
        <color rgb="FFFFEB84"/>
        <color rgb="FF63BE7B"/>
      </colorScale>
    </cfRule>
  </conditionalFormatting>
  <conditionalFormatting sqref="AX20:AY24">
    <cfRule type="colorScale" priority="15">
      <colorScale>
        <cfvo type="min"/>
        <cfvo type="percentile" val="50"/>
        <cfvo type="max"/>
        <color rgb="FFF8696B"/>
        <color rgb="FFFFEB84"/>
        <color rgb="FF63BE7B"/>
      </colorScale>
    </cfRule>
  </conditionalFormatting>
  <conditionalFormatting sqref="AX20:AY24">
    <cfRule type="colorScale" priority="16">
      <colorScale>
        <cfvo type="min"/>
        <cfvo type="percentile" val="50"/>
        <cfvo type="max"/>
        <color rgb="FFF8696B"/>
        <color rgb="FFFFEB84"/>
        <color rgb="FF63BE7B"/>
      </colorScale>
    </cfRule>
  </conditionalFormatting>
  <conditionalFormatting sqref="AZ20:BA24">
    <cfRule type="colorScale" priority="13">
      <colorScale>
        <cfvo type="min"/>
        <cfvo type="percentile" val="50"/>
        <cfvo type="max"/>
        <color rgb="FFF8696B"/>
        <color rgb="FFFFEB84"/>
        <color rgb="FF63BE7B"/>
      </colorScale>
    </cfRule>
  </conditionalFormatting>
  <conditionalFormatting sqref="AZ20:BA24">
    <cfRule type="colorScale" priority="14">
      <colorScale>
        <cfvo type="min"/>
        <cfvo type="percentile" val="50"/>
        <cfvo type="max"/>
        <color rgb="FFF8696B"/>
        <color rgb="FFFFEB84"/>
        <color rgb="FF63BE7B"/>
      </colorScale>
    </cfRule>
  </conditionalFormatting>
  <conditionalFormatting sqref="BB20:BC24">
    <cfRule type="colorScale" priority="11">
      <colorScale>
        <cfvo type="min"/>
        <cfvo type="percentile" val="50"/>
        <cfvo type="max"/>
        <color rgb="FFF8696B"/>
        <color rgb="FFFFEB84"/>
        <color rgb="FF63BE7B"/>
      </colorScale>
    </cfRule>
  </conditionalFormatting>
  <conditionalFormatting sqref="BB20:BC24">
    <cfRule type="colorScale" priority="12">
      <colorScale>
        <cfvo type="min"/>
        <cfvo type="percentile" val="50"/>
        <cfvo type="max"/>
        <color rgb="FFF8696B"/>
        <color rgb="FFFFEB84"/>
        <color rgb="FF63BE7B"/>
      </colorScale>
    </cfRule>
  </conditionalFormatting>
  <conditionalFormatting sqref="BD20:BE24">
    <cfRule type="colorScale" priority="9">
      <colorScale>
        <cfvo type="min"/>
        <cfvo type="percentile" val="50"/>
        <cfvo type="max"/>
        <color rgb="FFF8696B"/>
        <color rgb="FFFFEB84"/>
        <color rgb="FF63BE7B"/>
      </colorScale>
    </cfRule>
  </conditionalFormatting>
  <conditionalFormatting sqref="BD20:BE24">
    <cfRule type="colorScale" priority="10">
      <colorScale>
        <cfvo type="min"/>
        <cfvo type="percentile" val="50"/>
        <cfvo type="max"/>
        <color rgb="FFF8696B"/>
        <color rgb="FFFFEB84"/>
        <color rgb="FF63BE7B"/>
      </colorScale>
    </cfRule>
  </conditionalFormatting>
  <conditionalFormatting sqref="BF20:BG24">
    <cfRule type="colorScale" priority="7">
      <colorScale>
        <cfvo type="min"/>
        <cfvo type="percentile" val="50"/>
        <cfvo type="max"/>
        <color rgb="FFF8696B"/>
        <color rgb="FFFFEB84"/>
        <color rgb="FF63BE7B"/>
      </colorScale>
    </cfRule>
  </conditionalFormatting>
  <conditionalFormatting sqref="BF20:BG24">
    <cfRule type="colorScale" priority="8">
      <colorScale>
        <cfvo type="min"/>
        <cfvo type="percentile" val="50"/>
        <cfvo type="max"/>
        <color rgb="FFF8696B"/>
        <color rgb="FFFFEB84"/>
        <color rgb="FF63BE7B"/>
      </colorScale>
    </cfRule>
  </conditionalFormatting>
  <conditionalFormatting sqref="BH20:BI24">
    <cfRule type="colorScale" priority="5">
      <colorScale>
        <cfvo type="min"/>
        <cfvo type="percentile" val="50"/>
        <cfvo type="max"/>
        <color rgb="FFF8696B"/>
        <color rgb="FFFFEB84"/>
        <color rgb="FF63BE7B"/>
      </colorScale>
    </cfRule>
  </conditionalFormatting>
  <conditionalFormatting sqref="BH20:BI24">
    <cfRule type="colorScale" priority="6">
      <colorScale>
        <cfvo type="min"/>
        <cfvo type="percentile" val="50"/>
        <cfvo type="max"/>
        <color rgb="FFF8696B"/>
        <color rgb="FFFFEB84"/>
        <color rgb="FF63BE7B"/>
      </colorScale>
    </cfRule>
  </conditionalFormatting>
  <conditionalFormatting sqref="BJ20:BK24">
    <cfRule type="colorScale" priority="3">
      <colorScale>
        <cfvo type="min"/>
        <cfvo type="percentile" val="50"/>
        <cfvo type="max"/>
        <color rgb="FFF8696B"/>
        <color rgb="FFFFEB84"/>
        <color rgb="FF63BE7B"/>
      </colorScale>
    </cfRule>
  </conditionalFormatting>
  <conditionalFormatting sqref="BJ20:BK24">
    <cfRule type="colorScale" priority="4">
      <colorScale>
        <cfvo type="min"/>
        <cfvo type="percentile" val="50"/>
        <cfvo type="max"/>
        <color rgb="FFF8696B"/>
        <color rgb="FFFFEB84"/>
        <color rgb="FF63BE7B"/>
      </colorScale>
    </cfRule>
  </conditionalFormatting>
  <conditionalFormatting sqref="BL20:BM24">
    <cfRule type="colorScale" priority="1">
      <colorScale>
        <cfvo type="min"/>
        <cfvo type="percentile" val="50"/>
        <cfvo type="max"/>
        <color rgb="FFF8696B"/>
        <color rgb="FFFFEB84"/>
        <color rgb="FF63BE7B"/>
      </colorScale>
    </cfRule>
  </conditionalFormatting>
  <conditionalFormatting sqref="BL20:BM24">
    <cfRule type="colorScale" priority="2">
      <colorScale>
        <cfvo type="min"/>
        <cfvo type="percentile" val="50"/>
        <cfvo type="max"/>
        <color rgb="FFF8696B"/>
        <color rgb="FFFFEB84"/>
        <color rgb="FF63BE7B"/>
      </colorScale>
    </cfRule>
  </conditionalFormatting>
  <pageMargins left="0.7" right="0.7" top="0.75" bottom="0.75" header="0.3" footer="0.3"/>
  <pageSetup orientation="portrait" r:id="rId1"/>
  <headerFooter alignWithMargins="0"/>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37"/>
  <sheetViews>
    <sheetView workbookViewId="0">
      <selection activeCell="A26" sqref="A26:C37"/>
    </sheetView>
  </sheetViews>
  <sheetFormatPr defaultRowHeight="18.75" x14ac:dyDescent="0.3"/>
  <cols>
    <col min="1" max="1" width="4.140625" style="49" bestFit="1" customWidth="1"/>
    <col min="2" max="2" width="45.85546875" style="50" bestFit="1" customWidth="1"/>
    <col min="3" max="3" width="5.140625" style="49" bestFit="1" customWidth="1"/>
    <col min="4" max="8" width="4.85546875" style="49" bestFit="1" customWidth="1"/>
    <col min="9" max="9" width="5.140625" style="49" bestFit="1" customWidth="1"/>
    <col min="10" max="10" width="14.85546875" style="49" bestFit="1" customWidth="1"/>
    <col min="11" max="11" width="9.140625" style="49"/>
    <col min="12" max="12" width="4.140625" style="49" bestFit="1" customWidth="1"/>
    <col min="13" max="13" width="45.85546875" style="49" bestFit="1" customWidth="1"/>
    <col min="14" max="14" width="4.5703125" style="49" bestFit="1" customWidth="1"/>
    <col min="15" max="16384" width="9.140625" style="49"/>
  </cols>
  <sheetData>
    <row r="1" spans="2:10" x14ac:dyDescent="0.3">
      <c r="D1" s="50">
        <v>1</v>
      </c>
      <c r="E1" s="50">
        <v>2</v>
      </c>
      <c r="F1" s="50">
        <v>3</v>
      </c>
      <c r="G1" s="50">
        <v>4</v>
      </c>
      <c r="H1" s="50">
        <v>5</v>
      </c>
    </row>
    <row r="2" spans="2:10" x14ac:dyDescent="0.3">
      <c r="B2" s="50" t="s">
        <v>353</v>
      </c>
      <c r="C2" s="134" t="s">
        <v>408</v>
      </c>
      <c r="D2" s="49">
        <v>2</v>
      </c>
      <c r="E2" s="49">
        <v>2</v>
      </c>
      <c r="F2" s="49">
        <v>3</v>
      </c>
      <c r="G2" s="49">
        <v>4</v>
      </c>
      <c r="H2" s="49">
        <v>2</v>
      </c>
      <c r="I2" s="134" t="s">
        <v>409</v>
      </c>
    </row>
    <row r="3" spans="2:10" x14ac:dyDescent="0.3">
      <c r="B3" s="50" t="s">
        <v>354</v>
      </c>
      <c r="C3" s="134"/>
      <c r="D3" s="49">
        <v>5</v>
      </c>
      <c r="E3" s="49">
        <v>3</v>
      </c>
      <c r="F3" s="49">
        <v>1</v>
      </c>
      <c r="G3" s="49">
        <v>3</v>
      </c>
      <c r="H3" s="49">
        <v>1</v>
      </c>
      <c r="I3" s="134"/>
    </row>
    <row r="4" spans="2:10" x14ac:dyDescent="0.3">
      <c r="B4" s="50" t="s">
        <v>355</v>
      </c>
      <c r="C4" s="134"/>
      <c r="D4" s="49">
        <v>5</v>
      </c>
      <c r="E4" s="49">
        <v>2</v>
      </c>
      <c r="F4" s="49">
        <v>2</v>
      </c>
      <c r="G4" s="49">
        <v>2</v>
      </c>
      <c r="H4" s="49">
        <v>2</v>
      </c>
      <c r="I4" s="134"/>
    </row>
    <row r="5" spans="2:10" x14ac:dyDescent="0.3">
      <c r="B5" s="50" t="s">
        <v>356</v>
      </c>
      <c r="C5" s="134"/>
      <c r="D5" s="49">
        <v>3</v>
      </c>
      <c r="E5" s="49">
        <v>2</v>
      </c>
      <c r="F5" s="49">
        <v>3</v>
      </c>
      <c r="G5" s="49">
        <v>3</v>
      </c>
      <c r="H5" s="49">
        <v>2</v>
      </c>
      <c r="I5" s="134"/>
    </row>
    <row r="6" spans="2:10" x14ac:dyDescent="0.3">
      <c r="B6" s="50" t="s">
        <v>357</v>
      </c>
      <c r="C6" s="134"/>
      <c r="D6" s="49">
        <v>6</v>
      </c>
      <c r="E6" s="49">
        <v>0</v>
      </c>
      <c r="F6" s="49">
        <v>3</v>
      </c>
      <c r="G6" s="49">
        <v>2</v>
      </c>
      <c r="H6" s="49">
        <v>2</v>
      </c>
      <c r="I6" s="134"/>
    </row>
    <row r="7" spans="2:10" x14ac:dyDescent="0.3">
      <c r="B7" s="50" t="s">
        <v>358</v>
      </c>
      <c r="C7" s="134"/>
      <c r="D7" s="49">
        <v>2</v>
      </c>
      <c r="E7" s="49">
        <v>4</v>
      </c>
      <c r="F7" s="49">
        <v>1</v>
      </c>
      <c r="G7" s="49">
        <v>1</v>
      </c>
      <c r="H7" s="49">
        <v>5</v>
      </c>
      <c r="I7" s="134"/>
    </row>
    <row r="8" spans="2:10" x14ac:dyDescent="0.3">
      <c r="B8" s="50" t="s">
        <v>400</v>
      </c>
      <c r="C8" s="134"/>
      <c r="D8" s="49">
        <v>2</v>
      </c>
      <c r="E8" s="49">
        <v>3</v>
      </c>
      <c r="F8" s="49">
        <v>2</v>
      </c>
      <c r="G8" s="49">
        <v>0</v>
      </c>
      <c r="H8" s="49">
        <v>6</v>
      </c>
      <c r="I8" s="134"/>
    </row>
    <row r="9" spans="2:10" x14ac:dyDescent="0.3">
      <c r="B9" s="50" t="s">
        <v>359</v>
      </c>
      <c r="C9" s="134"/>
      <c r="D9" s="49">
        <v>1</v>
      </c>
      <c r="E9" s="49">
        <v>3</v>
      </c>
      <c r="F9" s="49">
        <v>0</v>
      </c>
      <c r="G9" s="49">
        <v>3</v>
      </c>
      <c r="H9" s="49">
        <v>6</v>
      </c>
      <c r="I9" s="134"/>
    </row>
    <row r="10" spans="2:10" x14ac:dyDescent="0.3">
      <c r="B10" s="50" t="s">
        <v>351</v>
      </c>
      <c r="C10" s="134"/>
      <c r="D10" s="49">
        <v>3</v>
      </c>
      <c r="E10" s="49">
        <v>3</v>
      </c>
      <c r="F10" s="49">
        <v>1</v>
      </c>
      <c r="G10" s="49">
        <v>2</v>
      </c>
      <c r="H10" s="49">
        <v>4</v>
      </c>
      <c r="I10" s="134"/>
    </row>
    <row r="11" spans="2:10" x14ac:dyDescent="0.3">
      <c r="B11" s="50" t="s">
        <v>352</v>
      </c>
      <c r="C11" s="134"/>
      <c r="D11" s="49">
        <v>3</v>
      </c>
      <c r="E11" s="49">
        <v>3</v>
      </c>
      <c r="F11" s="49">
        <v>0</v>
      </c>
      <c r="G11" s="49">
        <v>4</v>
      </c>
      <c r="H11" s="49">
        <v>3</v>
      </c>
      <c r="I11" s="134"/>
    </row>
    <row r="12" spans="2:10" x14ac:dyDescent="0.3">
      <c r="D12" s="50">
        <v>1</v>
      </c>
      <c r="E12" s="50">
        <v>2</v>
      </c>
      <c r="F12" s="50">
        <v>3</v>
      </c>
      <c r="G12" s="50">
        <v>4</v>
      </c>
      <c r="H12" s="50">
        <v>5</v>
      </c>
    </row>
    <row r="13" spans="2:10" ht="18.75" customHeight="1" x14ac:dyDescent="0.3">
      <c r="C13" s="50"/>
      <c r="I13" s="50"/>
    </row>
    <row r="14" spans="2:10" s="34" customFormat="1" x14ac:dyDescent="0.25">
      <c r="C14" s="35"/>
      <c r="D14" s="35" t="s">
        <v>410</v>
      </c>
      <c r="E14" s="35" t="s">
        <v>411</v>
      </c>
      <c r="F14" s="35" t="s">
        <v>412</v>
      </c>
      <c r="G14" s="35" t="s">
        <v>413</v>
      </c>
      <c r="H14" s="35" t="s">
        <v>414</v>
      </c>
      <c r="I14" s="35"/>
      <c r="J14" s="35" t="s">
        <v>415</v>
      </c>
    </row>
    <row r="15" spans="2:10" s="34" customFormat="1" x14ac:dyDescent="0.25">
      <c r="B15" s="36" t="s">
        <v>353</v>
      </c>
      <c r="C15" s="35"/>
      <c r="D15" s="34">
        <f t="shared" ref="D15:D24" si="0">D2*$D$1</f>
        <v>2</v>
      </c>
      <c r="E15" s="34">
        <f t="shared" ref="E15:E24" si="1">E2*$E$1</f>
        <v>4</v>
      </c>
      <c r="F15" s="34">
        <f t="shared" ref="F15:F24" si="2">F2*$F$1</f>
        <v>9</v>
      </c>
      <c r="G15" s="34">
        <f t="shared" ref="G15:G24" si="3">G2*$G$1</f>
        <v>16</v>
      </c>
      <c r="H15" s="34">
        <f t="shared" ref="H15:H24" si="4">H2*$H$1</f>
        <v>10</v>
      </c>
      <c r="I15" s="35"/>
      <c r="J15" s="34">
        <f>SUM(D15:I15)</f>
        <v>41</v>
      </c>
    </row>
    <row r="16" spans="2:10" s="34" customFormat="1" x14ac:dyDescent="0.25">
      <c r="B16" s="36" t="s">
        <v>354</v>
      </c>
      <c r="C16" s="35"/>
      <c r="D16" s="34">
        <f t="shared" si="0"/>
        <v>5</v>
      </c>
      <c r="E16" s="34">
        <f t="shared" si="1"/>
        <v>6</v>
      </c>
      <c r="F16" s="34">
        <f t="shared" si="2"/>
        <v>3</v>
      </c>
      <c r="G16" s="34">
        <f t="shared" si="3"/>
        <v>12</v>
      </c>
      <c r="H16" s="34">
        <f t="shared" si="4"/>
        <v>5</v>
      </c>
      <c r="I16" s="35"/>
      <c r="J16" s="34">
        <f t="shared" ref="J16:J24" si="5">SUM(D16:I16)</f>
        <v>31</v>
      </c>
    </row>
    <row r="17" spans="1:10" s="34" customFormat="1" x14ac:dyDescent="0.25">
      <c r="B17" s="36" t="s">
        <v>355</v>
      </c>
      <c r="C17" s="35"/>
      <c r="D17" s="34">
        <f t="shared" si="0"/>
        <v>5</v>
      </c>
      <c r="E17" s="34">
        <f t="shared" si="1"/>
        <v>4</v>
      </c>
      <c r="F17" s="34">
        <f t="shared" si="2"/>
        <v>6</v>
      </c>
      <c r="G17" s="34">
        <f t="shared" si="3"/>
        <v>8</v>
      </c>
      <c r="H17" s="34">
        <f t="shared" si="4"/>
        <v>10</v>
      </c>
      <c r="I17" s="35"/>
      <c r="J17" s="34">
        <f t="shared" si="5"/>
        <v>33</v>
      </c>
    </row>
    <row r="18" spans="1:10" s="34" customFormat="1" x14ac:dyDescent="0.25">
      <c r="B18" s="36" t="s">
        <v>356</v>
      </c>
      <c r="C18" s="35"/>
      <c r="D18" s="34">
        <f t="shared" si="0"/>
        <v>3</v>
      </c>
      <c r="E18" s="34">
        <f t="shared" si="1"/>
        <v>4</v>
      </c>
      <c r="F18" s="34">
        <f t="shared" si="2"/>
        <v>9</v>
      </c>
      <c r="G18" s="34">
        <f t="shared" si="3"/>
        <v>12</v>
      </c>
      <c r="H18" s="34">
        <f t="shared" si="4"/>
        <v>10</v>
      </c>
      <c r="I18" s="35"/>
      <c r="J18" s="34">
        <f t="shared" si="5"/>
        <v>38</v>
      </c>
    </row>
    <row r="19" spans="1:10" s="34" customFormat="1" x14ac:dyDescent="0.25">
      <c r="B19" s="36" t="s">
        <v>357</v>
      </c>
      <c r="C19" s="35"/>
      <c r="D19" s="34">
        <f t="shared" si="0"/>
        <v>6</v>
      </c>
      <c r="E19" s="34">
        <f t="shared" si="1"/>
        <v>0</v>
      </c>
      <c r="F19" s="34">
        <f t="shared" si="2"/>
        <v>9</v>
      </c>
      <c r="G19" s="34">
        <f t="shared" si="3"/>
        <v>8</v>
      </c>
      <c r="H19" s="34">
        <f t="shared" si="4"/>
        <v>10</v>
      </c>
      <c r="I19" s="35"/>
      <c r="J19" s="34">
        <f t="shared" si="5"/>
        <v>33</v>
      </c>
    </row>
    <row r="20" spans="1:10" s="34" customFormat="1" x14ac:dyDescent="0.25">
      <c r="B20" s="36" t="s">
        <v>358</v>
      </c>
      <c r="C20" s="35"/>
      <c r="D20" s="34">
        <f t="shared" si="0"/>
        <v>2</v>
      </c>
      <c r="E20" s="34">
        <f t="shared" si="1"/>
        <v>8</v>
      </c>
      <c r="F20" s="34">
        <f t="shared" si="2"/>
        <v>3</v>
      </c>
      <c r="G20" s="34">
        <f t="shared" si="3"/>
        <v>4</v>
      </c>
      <c r="H20" s="34">
        <f t="shared" si="4"/>
        <v>25</v>
      </c>
      <c r="I20" s="35"/>
      <c r="J20" s="34">
        <f t="shared" si="5"/>
        <v>42</v>
      </c>
    </row>
    <row r="21" spans="1:10" s="34" customFormat="1" x14ac:dyDescent="0.25">
      <c r="B21" s="36" t="s">
        <v>349</v>
      </c>
      <c r="C21" s="35"/>
      <c r="D21" s="34">
        <f t="shared" si="0"/>
        <v>2</v>
      </c>
      <c r="E21" s="34">
        <f t="shared" si="1"/>
        <v>6</v>
      </c>
      <c r="F21" s="34">
        <f t="shared" si="2"/>
        <v>6</v>
      </c>
      <c r="G21" s="34">
        <f t="shared" si="3"/>
        <v>0</v>
      </c>
      <c r="H21" s="34">
        <f t="shared" si="4"/>
        <v>30</v>
      </c>
      <c r="I21" s="35"/>
      <c r="J21" s="34">
        <f t="shared" si="5"/>
        <v>44</v>
      </c>
    </row>
    <row r="22" spans="1:10" s="34" customFormat="1" x14ac:dyDescent="0.25">
      <c r="B22" s="36" t="s">
        <v>359</v>
      </c>
      <c r="C22" s="35"/>
      <c r="D22" s="34">
        <f t="shared" si="0"/>
        <v>1</v>
      </c>
      <c r="E22" s="34">
        <f t="shared" si="1"/>
        <v>6</v>
      </c>
      <c r="F22" s="34">
        <f t="shared" si="2"/>
        <v>0</v>
      </c>
      <c r="G22" s="34">
        <f t="shared" si="3"/>
        <v>12</v>
      </c>
      <c r="H22" s="34">
        <f t="shared" si="4"/>
        <v>30</v>
      </c>
      <c r="I22" s="35"/>
      <c r="J22" s="34">
        <f t="shared" si="5"/>
        <v>49</v>
      </c>
    </row>
    <row r="23" spans="1:10" s="34" customFormat="1" x14ac:dyDescent="0.25">
      <c r="B23" s="36" t="s">
        <v>351</v>
      </c>
      <c r="C23" s="35"/>
      <c r="D23" s="34">
        <f t="shared" si="0"/>
        <v>3</v>
      </c>
      <c r="E23" s="34">
        <f t="shared" si="1"/>
        <v>6</v>
      </c>
      <c r="F23" s="34">
        <f t="shared" si="2"/>
        <v>3</v>
      </c>
      <c r="G23" s="34">
        <f t="shared" si="3"/>
        <v>8</v>
      </c>
      <c r="H23" s="34">
        <f t="shared" si="4"/>
        <v>20</v>
      </c>
      <c r="I23" s="35"/>
      <c r="J23" s="34">
        <f t="shared" si="5"/>
        <v>40</v>
      </c>
    </row>
    <row r="24" spans="1:10" s="34" customFormat="1" x14ac:dyDescent="0.25">
      <c r="B24" s="36" t="s">
        <v>352</v>
      </c>
      <c r="C24" s="35"/>
      <c r="D24" s="34">
        <f t="shared" si="0"/>
        <v>3</v>
      </c>
      <c r="E24" s="34">
        <f t="shared" si="1"/>
        <v>6</v>
      </c>
      <c r="F24" s="34">
        <f t="shared" si="2"/>
        <v>0</v>
      </c>
      <c r="G24" s="34">
        <f t="shared" si="3"/>
        <v>16</v>
      </c>
      <c r="H24" s="34">
        <f t="shared" si="4"/>
        <v>15</v>
      </c>
      <c r="I24" s="35"/>
      <c r="J24" s="34">
        <f t="shared" si="5"/>
        <v>40</v>
      </c>
    </row>
    <row r="26" spans="1:10" ht="18.75" customHeight="1" x14ac:dyDescent="0.3">
      <c r="A26" s="125" t="s">
        <v>421</v>
      </c>
      <c r="B26" s="125"/>
      <c r="C26" s="125"/>
    </row>
    <row r="27" spans="1:10" x14ac:dyDescent="0.3">
      <c r="A27" s="125"/>
      <c r="B27" s="125"/>
      <c r="C27" s="125"/>
    </row>
    <row r="28" spans="1:10" x14ac:dyDescent="0.3">
      <c r="A28" s="37">
        <v>1</v>
      </c>
      <c r="B28" s="59" t="s">
        <v>354</v>
      </c>
      <c r="C28" s="59"/>
    </row>
    <row r="29" spans="1:10" x14ac:dyDescent="0.3">
      <c r="A29" s="57">
        <v>2</v>
      </c>
      <c r="B29" s="58" t="s">
        <v>355</v>
      </c>
      <c r="C29" s="131" t="s">
        <v>419</v>
      </c>
    </row>
    <row r="30" spans="1:10" x14ac:dyDescent="0.3">
      <c r="A30" s="57">
        <v>3</v>
      </c>
      <c r="B30" s="58" t="s">
        <v>357</v>
      </c>
      <c r="C30" s="131"/>
    </row>
    <row r="31" spans="1:10" x14ac:dyDescent="0.3">
      <c r="A31" s="37">
        <v>4</v>
      </c>
      <c r="B31" s="59" t="s">
        <v>356</v>
      </c>
      <c r="C31" s="59"/>
    </row>
    <row r="32" spans="1:10" x14ac:dyDescent="0.3">
      <c r="A32" s="57">
        <v>5</v>
      </c>
      <c r="B32" s="58" t="s">
        <v>351</v>
      </c>
      <c r="C32" s="131" t="s">
        <v>419</v>
      </c>
    </row>
    <row r="33" spans="1:3" x14ac:dyDescent="0.3">
      <c r="A33" s="57">
        <v>6</v>
      </c>
      <c r="B33" s="58" t="s">
        <v>352</v>
      </c>
      <c r="C33" s="131"/>
    </row>
    <row r="34" spans="1:3" x14ac:dyDescent="0.3">
      <c r="A34" s="37">
        <v>7</v>
      </c>
      <c r="B34" s="59" t="s">
        <v>353</v>
      </c>
      <c r="C34" s="59"/>
    </row>
    <row r="35" spans="1:3" x14ac:dyDescent="0.3">
      <c r="A35" s="37">
        <v>8</v>
      </c>
      <c r="B35" s="59" t="s">
        <v>358</v>
      </c>
      <c r="C35" s="59"/>
    </row>
    <row r="36" spans="1:3" x14ac:dyDescent="0.3">
      <c r="A36" s="37">
        <v>9</v>
      </c>
      <c r="B36" s="59" t="s">
        <v>349</v>
      </c>
      <c r="C36" s="59"/>
    </row>
    <row r="37" spans="1:3" x14ac:dyDescent="0.3">
      <c r="A37" s="37">
        <v>10</v>
      </c>
      <c r="B37" s="59" t="s">
        <v>359</v>
      </c>
      <c r="C37" s="59"/>
    </row>
  </sheetData>
  <mergeCells count="5">
    <mergeCell ref="I2:I11"/>
    <mergeCell ref="C2:C11"/>
    <mergeCell ref="C29:C30"/>
    <mergeCell ref="C32:C33"/>
    <mergeCell ref="A26:C27"/>
  </mergeCells>
  <conditionalFormatting sqref="D2:H2">
    <cfRule type="colorScale" priority="13">
      <colorScale>
        <cfvo type="min"/>
        <cfvo type="percentile" val="50"/>
        <cfvo type="max"/>
        <color rgb="FFF8696B"/>
        <color rgb="FFFFEB84"/>
        <color rgb="FF63BE7B"/>
      </colorScale>
    </cfRule>
  </conditionalFormatting>
  <conditionalFormatting sqref="D1:H1">
    <cfRule type="colorScale" priority="12">
      <colorScale>
        <cfvo type="min"/>
        <cfvo type="percentile" val="50"/>
        <cfvo type="max"/>
        <color rgb="FFF8696B"/>
        <color rgb="FFFFEB84"/>
        <color rgb="FF63BE7B"/>
      </colorScale>
    </cfRule>
  </conditionalFormatting>
  <conditionalFormatting sqref="D3:H3">
    <cfRule type="colorScale" priority="11">
      <colorScale>
        <cfvo type="min"/>
        <cfvo type="percentile" val="50"/>
        <cfvo type="max"/>
        <color rgb="FFF8696B"/>
        <color rgb="FFFFEB84"/>
        <color rgb="FF63BE7B"/>
      </colorScale>
    </cfRule>
  </conditionalFormatting>
  <conditionalFormatting sqref="D4:H4">
    <cfRule type="colorScale" priority="10">
      <colorScale>
        <cfvo type="min"/>
        <cfvo type="percentile" val="50"/>
        <cfvo type="max"/>
        <color rgb="FFF8696B"/>
        <color rgb="FFFFEB84"/>
        <color rgb="FF63BE7B"/>
      </colorScale>
    </cfRule>
  </conditionalFormatting>
  <conditionalFormatting sqref="D5:H5">
    <cfRule type="colorScale" priority="9">
      <colorScale>
        <cfvo type="min"/>
        <cfvo type="percentile" val="50"/>
        <cfvo type="max"/>
        <color rgb="FFF8696B"/>
        <color rgb="FFFFEB84"/>
        <color rgb="FF63BE7B"/>
      </colorScale>
    </cfRule>
  </conditionalFormatting>
  <conditionalFormatting sqref="D6:H6">
    <cfRule type="colorScale" priority="8">
      <colorScale>
        <cfvo type="min"/>
        <cfvo type="percentile" val="50"/>
        <cfvo type="max"/>
        <color rgb="FFF8696B"/>
        <color rgb="FFFFEB84"/>
        <color rgb="FF63BE7B"/>
      </colorScale>
    </cfRule>
  </conditionalFormatting>
  <conditionalFormatting sqref="D7:H7">
    <cfRule type="colorScale" priority="7">
      <colorScale>
        <cfvo type="min"/>
        <cfvo type="percentile" val="50"/>
        <cfvo type="max"/>
        <color rgb="FFF8696B"/>
        <color rgb="FFFFEB84"/>
        <color rgb="FF63BE7B"/>
      </colorScale>
    </cfRule>
  </conditionalFormatting>
  <conditionalFormatting sqref="D8:H8">
    <cfRule type="colorScale" priority="6">
      <colorScale>
        <cfvo type="min"/>
        <cfvo type="percentile" val="50"/>
        <cfvo type="max"/>
        <color rgb="FFF8696B"/>
        <color rgb="FFFFEB84"/>
        <color rgb="FF63BE7B"/>
      </colorScale>
    </cfRule>
  </conditionalFormatting>
  <conditionalFormatting sqref="D9:H9">
    <cfRule type="colorScale" priority="5">
      <colorScale>
        <cfvo type="min"/>
        <cfvo type="percentile" val="50"/>
        <cfvo type="max"/>
        <color rgb="FFF8696B"/>
        <color rgb="FFFFEB84"/>
        <color rgb="FF63BE7B"/>
      </colorScale>
    </cfRule>
  </conditionalFormatting>
  <conditionalFormatting sqref="D10:H10">
    <cfRule type="colorScale" priority="4">
      <colorScale>
        <cfvo type="min"/>
        <cfvo type="percentile" val="50"/>
        <cfvo type="max"/>
        <color rgb="FFF8696B"/>
        <color rgb="FFFFEB84"/>
        <color rgb="FF63BE7B"/>
      </colorScale>
    </cfRule>
  </conditionalFormatting>
  <conditionalFormatting sqref="D11:H11">
    <cfRule type="colorScale" priority="3">
      <colorScale>
        <cfvo type="min"/>
        <cfvo type="percentile" val="50"/>
        <cfvo type="max"/>
        <color rgb="FFF8696B"/>
        <color rgb="FFFFEB84"/>
        <color rgb="FF63BE7B"/>
      </colorScale>
    </cfRule>
  </conditionalFormatting>
  <conditionalFormatting sqref="D12:H12">
    <cfRule type="colorScale" priority="2">
      <colorScale>
        <cfvo type="min"/>
        <cfvo type="percentile" val="50"/>
        <cfvo type="max"/>
        <color rgb="FFF8696B"/>
        <color rgb="FFFFEB84"/>
        <color rgb="FF63BE7B"/>
      </colorScale>
    </cfRule>
  </conditionalFormatting>
  <conditionalFormatting sqref="J15:J24">
    <cfRule type="colorScale" priority="1">
      <colorScale>
        <cfvo type="min"/>
        <cfvo type="percentile" val="50"/>
        <cfvo type="max"/>
        <color rgb="FF63BE7B"/>
        <color rgb="FFFFEB84"/>
        <color rgb="FFF8696B"/>
      </colorScale>
    </cfRule>
  </conditionalFormatting>
  <pageMargins left="0.25" right="0.25"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I34"/>
  <sheetViews>
    <sheetView tabSelected="1" workbookViewId="0">
      <pane ySplit="1" topLeftCell="A2" activePane="bottomLeft" state="frozen"/>
      <selection pane="bottomLeft" activeCell="A12" sqref="A12"/>
    </sheetView>
  </sheetViews>
  <sheetFormatPr defaultRowHeight="16.5" x14ac:dyDescent="0.25"/>
  <cols>
    <col min="1" max="1" width="14.42578125" style="2" bestFit="1" customWidth="1"/>
    <col min="2" max="2" width="12" style="2" customWidth="1"/>
    <col min="3" max="3" width="10.85546875" style="2" customWidth="1"/>
    <col min="4" max="64" width="15.28515625" style="2" customWidth="1"/>
    <col min="65" max="65" width="13.7109375" style="2" customWidth="1"/>
    <col min="66" max="86" width="12" style="2" customWidth="1"/>
    <col min="87" max="87" width="50.7109375" style="29" customWidth="1"/>
    <col min="88" max="16384" width="9.140625" style="2"/>
  </cols>
  <sheetData>
    <row r="1" spans="1:87" x14ac:dyDescent="0.25">
      <c r="A1" s="4" t="s">
        <v>450</v>
      </c>
      <c r="B1" s="4" t="s">
        <v>320</v>
      </c>
      <c r="C1" s="27" t="s">
        <v>321</v>
      </c>
      <c r="D1" s="4" t="s">
        <v>362</v>
      </c>
      <c r="E1" s="4" t="s">
        <v>322</v>
      </c>
      <c r="F1" s="4" t="s">
        <v>363</v>
      </c>
      <c r="G1" s="4" t="s">
        <v>323</v>
      </c>
      <c r="H1" s="4" t="s">
        <v>364</v>
      </c>
      <c r="I1" s="4" t="s">
        <v>324</v>
      </c>
      <c r="J1" s="4" t="s">
        <v>365</v>
      </c>
      <c r="K1" s="4" t="s">
        <v>325</v>
      </c>
      <c r="L1" s="4" t="s">
        <v>366</v>
      </c>
      <c r="M1" s="4" t="s">
        <v>326</v>
      </c>
      <c r="N1" s="4" t="s">
        <v>367</v>
      </c>
      <c r="O1" s="4" t="s">
        <v>327</v>
      </c>
      <c r="P1" s="4" t="s">
        <v>368</v>
      </c>
      <c r="Q1" s="4" t="s">
        <v>328</v>
      </c>
      <c r="R1" s="4" t="s">
        <v>369</v>
      </c>
      <c r="S1" s="4" t="s">
        <v>329</v>
      </c>
      <c r="T1" s="4" t="s">
        <v>370</v>
      </c>
      <c r="U1" s="4" t="s">
        <v>330</v>
      </c>
      <c r="V1" s="4" t="s">
        <v>371</v>
      </c>
      <c r="W1" s="4" t="s">
        <v>331</v>
      </c>
      <c r="X1" s="4" t="s">
        <v>372</v>
      </c>
      <c r="Y1" s="4" t="s">
        <v>332</v>
      </c>
      <c r="Z1" s="4" t="s">
        <v>373</v>
      </c>
      <c r="AA1" s="4" t="s">
        <v>333</v>
      </c>
      <c r="AB1" s="4" t="s">
        <v>374</v>
      </c>
      <c r="AC1" s="4" t="s">
        <v>334</v>
      </c>
      <c r="AD1" s="4" t="s">
        <v>375</v>
      </c>
      <c r="AE1" s="4" t="s">
        <v>335</v>
      </c>
      <c r="AF1" s="4" t="s">
        <v>376</v>
      </c>
      <c r="AG1" s="4" t="s">
        <v>336</v>
      </c>
      <c r="AH1" s="4" t="s">
        <v>377</v>
      </c>
      <c r="AI1" s="4" t="s">
        <v>337</v>
      </c>
      <c r="AJ1" s="4" t="s">
        <v>378</v>
      </c>
      <c r="AK1" s="4" t="s">
        <v>338</v>
      </c>
      <c r="AL1" s="4" t="s">
        <v>379</v>
      </c>
      <c r="AM1" s="4" t="s">
        <v>339</v>
      </c>
      <c r="AN1" s="4" t="s">
        <v>380</v>
      </c>
      <c r="AO1" s="4" t="s">
        <v>340</v>
      </c>
      <c r="AP1" s="4" t="s">
        <v>381</v>
      </c>
      <c r="AQ1" s="4" t="s">
        <v>341</v>
      </c>
      <c r="AR1" s="4" t="s">
        <v>382</v>
      </c>
      <c r="AS1" s="4" t="s">
        <v>342</v>
      </c>
      <c r="AT1" s="4" t="s">
        <v>383</v>
      </c>
      <c r="AU1" s="4" t="s">
        <v>343</v>
      </c>
      <c r="AV1" s="4" t="s">
        <v>384</v>
      </c>
      <c r="AW1" s="4" t="s">
        <v>344</v>
      </c>
      <c r="AX1" s="4" t="s">
        <v>385</v>
      </c>
      <c r="AY1" s="4" t="s">
        <v>345</v>
      </c>
      <c r="AZ1" s="4" t="s">
        <v>386</v>
      </c>
      <c r="BA1" s="4" t="s">
        <v>346</v>
      </c>
      <c r="BB1" s="4" t="s">
        <v>387</v>
      </c>
      <c r="BC1" s="4" t="s">
        <v>347</v>
      </c>
      <c r="BD1" s="4" t="s">
        <v>388</v>
      </c>
      <c r="BE1" s="4" t="s">
        <v>348</v>
      </c>
      <c r="BF1" s="4" t="s">
        <v>389</v>
      </c>
      <c r="BG1" s="4" t="s">
        <v>349</v>
      </c>
      <c r="BH1" s="4" t="s">
        <v>390</v>
      </c>
      <c r="BI1" s="4" t="s">
        <v>350</v>
      </c>
      <c r="BJ1" s="4" t="s">
        <v>391</v>
      </c>
      <c r="BK1" s="4" t="s">
        <v>351</v>
      </c>
      <c r="BL1" s="4" t="s">
        <v>392</v>
      </c>
      <c r="BM1" s="4" t="s">
        <v>352</v>
      </c>
      <c r="BN1" s="4" t="s">
        <v>393</v>
      </c>
      <c r="BO1" s="4" t="s">
        <v>353</v>
      </c>
      <c r="BP1" s="4" t="s">
        <v>394</v>
      </c>
      <c r="BQ1" s="4" t="s">
        <v>354</v>
      </c>
      <c r="BR1" s="4" t="s">
        <v>395</v>
      </c>
      <c r="BS1" s="4" t="s">
        <v>355</v>
      </c>
      <c r="BT1" s="4" t="s">
        <v>396</v>
      </c>
      <c r="BU1" s="4" t="s">
        <v>356</v>
      </c>
      <c r="BV1" s="4" t="s">
        <v>397</v>
      </c>
      <c r="BW1" s="4" t="s">
        <v>357</v>
      </c>
      <c r="BX1" s="4" t="s">
        <v>398</v>
      </c>
      <c r="BY1" s="4" t="s">
        <v>358</v>
      </c>
      <c r="BZ1" s="4" t="s">
        <v>399</v>
      </c>
      <c r="CA1" s="4" t="s">
        <v>400</v>
      </c>
      <c r="CB1" s="4" t="s">
        <v>401</v>
      </c>
      <c r="CC1" s="4" t="s">
        <v>359</v>
      </c>
      <c r="CD1" s="4" t="s">
        <v>402</v>
      </c>
      <c r="CE1" s="4" t="s">
        <v>403</v>
      </c>
      <c r="CF1" s="4" t="s">
        <v>404</v>
      </c>
      <c r="CG1" s="4" t="s">
        <v>405</v>
      </c>
      <c r="CH1" s="4" t="s">
        <v>406</v>
      </c>
      <c r="CI1" s="27" t="s">
        <v>360</v>
      </c>
    </row>
    <row r="2" spans="1:87" s="46" customFormat="1" ht="12.75" x14ac:dyDescent="0.25">
      <c r="B2" s="46" t="s">
        <v>24</v>
      </c>
      <c r="C2" s="47" t="s">
        <v>25</v>
      </c>
      <c r="E2" s="46" t="s">
        <v>4</v>
      </c>
      <c r="G2" s="46" t="s">
        <v>4</v>
      </c>
      <c r="I2" s="46" t="s">
        <v>4</v>
      </c>
      <c r="K2" s="46" t="s">
        <v>4</v>
      </c>
      <c r="M2" s="46" t="s">
        <v>4</v>
      </c>
      <c r="O2" s="46" t="s">
        <v>361</v>
      </c>
      <c r="Q2" s="46" t="s">
        <v>361</v>
      </c>
      <c r="S2" s="46" t="s">
        <v>4</v>
      </c>
      <c r="U2" s="46" t="s">
        <v>6</v>
      </c>
      <c r="W2" s="46" t="s">
        <v>6</v>
      </c>
      <c r="Y2" s="46" t="s">
        <v>6</v>
      </c>
      <c r="AA2" s="46" t="s">
        <v>361</v>
      </c>
      <c r="AC2" s="46" t="s">
        <v>4</v>
      </c>
      <c r="AE2" s="46" t="s">
        <v>6</v>
      </c>
      <c r="AG2" s="46" t="s">
        <v>6</v>
      </c>
      <c r="AI2" s="46" t="s">
        <v>4</v>
      </c>
      <c r="AK2" s="46" t="s">
        <v>6</v>
      </c>
      <c r="AM2" s="46" t="s">
        <v>6</v>
      </c>
      <c r="AO2" s="46" t="s">
        <v>6</v>
      </c>
      <c r="AQ2" s="46" t="s">
        <v>4</v>
      </c>
      <c r="AS2" s="46" t="s">
        <v>6</v>
      </c>
      <c r="AU2" s="46" t="s">
        <v>4</v>
      </c>
      <c r="AW2" s="46" t="s">
        <v>4</v>
      </c>
      <c r="AY2" s="46" t="s">
        <v>4</v>
      </c>
      <c r="BA2" s="46" t="s">
        <v>4</v>
      </c>
      <c r="BC2" s="46" t="s">
        <v>6</v>
      </c>
      <c r="BE2" s="46" t="s">
        <v>4</v>
      </c>
      <c r="BG2" s="46" t="s">
        <v>361</v>
      </c>
      <c r="BI2" s="46" t="s">
        <v>361</v>
      </c>
      <c r="BK2" s="46" t="s">
        <v>361</v>
      </c>
      <c r="BM2" s="46" t="s">
        <v>361</v>
      </c>
      <c r="BO2" s="46">
        <v>3</v>
      </c>
      <c r="BQ2" s="46">
        <v>3</v>
      </c>
      <c r="BS2" s="46">
        <v>2</v>
      </c>
      <c r="BU2" s="46">
        <v>3</v>
      </c>
      <c r="BW2" s="46">
        <v>1</v>
      </c>
      <c r="BY2" s="46">
        <v>3</v>
      </c>
      <c r="CA2" s="46">
        <v>3</v>
      </c>
      <c r="CC2" s="46">
        <v>3</v>
      </c>
      <c r="CE2" s="46">
        <v>3</v>
      </c>
      <c r="CG2" s="46">
        <v>3</v>
      </c>
      <c r="CI2" s="47"/>
    </row>
    <row r="3" spans="1:87" s="46" customFormat="1" ht="12.75" x14ac:dyDescent="0.25">
      <c r="B3" s="46" t="s">
        <v>318</v>
      </c>
      <c r="C3" s="47" t="s">
        <v>25</v>
      </c>
      <c r="E3" s="46" t="s">
        <v>361</v>
      </c>
      <c r="G3" s="46" t="s">
        <v>361</v>
      </c>
      <c r="I3" s="46" t="s">
        <v>361</v>
      </c>
      <c r="K3" s="46" t="s">
        <v>361</v>
      </c>
      <c r="M3" s="46" t="s">
        <v>361</v>
      </c>
      <c r="O3" s="46" t="s">
        <v>361</v>
      </c>
      <c r="Q3" s="46" t="s">
        <v>361</v>
      </c>
      <c r="S3" s="46" t="s">
        <v>361</v>
      </c>
      <c r="U3" s="46" t="s">
        <v>361</v>
      </c>
      <c r="W3" s="46" t="s">
        <v>361</v>
      </c>
      <c r="Y3" s="46" t="s">
        <v>361</v>
      </c>
      <c r="AA3" s="46" t="s">
        <v>361</v>
      </c>
      <c r="AC3" s="46" t="s">
        <v>361</v>
      </c>
      <c r="AE3" s="46" t="s">
        <v>361</v>
      </c>
      <c r="AG3" s="46" t="s">
        <v>361</v>
      </c>
      <c r="AI3" s="46" t="s">
        <v>361</v>
      </c>
      <c r="AK3" s="46" t="s">
        <v>361</v>
      </c>
      <c r="AM3" s="46" t="s">
        <v>361</v>
      </c>
      <c r="AO3" s="46" t="s">
        <v>361</v>
      </c>
      <c r="AQ3" s="46" t="s">
        <v>361</v>
      </c>
      <c r="AS3" s="46" t="s">
        <v>361</v>
      </c>
      <c r="AU3" s="46" t="s">
        <v>361</v>
      </c>
      <c r="AW3" s="46" t="s">
        <v>361</v>
      </c>
      <c r="AY3" s="46" t="s">
        <v>361</v>
      </c>
      <c r="BA3" s="46" t="s">
        <v>361</v>
      </c>
      <c r="BC3" s="46" t="s">
        <v>361</v>
      </c>
      <c r="BE3" s="46" t="s">
        <v>361</v>
      </c>
      <c r="BG3" s="46" t="s">
        <v>361</v>
      </c>
      <c r="BI3" s="46" t="s">
        <v>361</v>
      </c>
      <c r="BK3" s="46" t="s">
        <v>361</v>
      </c>
      <c r="BM3" s="46" t="s">
        <v>361</v>
      </c>
      <c r="BO3" s="46">
        <v>5</v>
      </c>
      <c r="BQ3" s="46">
        <v>5</v>
      </c>
      <c r="BS3" s="46">
        <v>5</v>
      </c>
      <c r="BU3" s="46">
        <v>5</v>
      </c>
      <c r="BW3" s="46">
        <v>5</v>
      </c>
      <c r="BY3" s="46">
        <v>5</v>
      </c>
      <c r="CA3" s="46">
        <v>5</v>
      </c>
      <c r="CC3" s="46">
        <v>5</v>
      </c>
      <c r="CE3" s="46">
        <v>5</v>
      </c>
      <c r="CG3" s="46">
        <v>5</v>
      </c>
      <c r="CI3" s="47"/>
    </row>
    <row r="4" spans="1:87" s="46" customFormat="1" ht="12.75" x14ac:dyDescent="0.25">
      <c r="B4" s="46" t="s">
        <v>33</v>
      </c>
      <c r="C4" s="47" t="s">
        <v>34</v>
      </c>
      <c r="E4" s="46" t="s">
        <v>361</v>
      </c>
      <c r="G4" s="46" t="s">
        <v>361</v>
      </c>
      <c r="I4" s="46" t="s">
        <v>361</v>
      </c>
      <c r="K4" s="46" t="s">
        <v>361</v>
      </c>
      <c r="M4" s="46" t="s">
        <v>361</v>
      </c>
      <c r="O4" s="46" t="s">
        <v>361</v>
      </c>
      <c r="Q4" s="46" t="s">
        <v>361</v>
      </c>
      <c r="S4" s="46" t="s">
        <v>361</v>
      </c>
      <c r="U4" s="46" t="s">
        <v>361</v>
      </c>
      <c r="W4" s="46" t="s">
        <v>361</v>
      </c>
      <c r="Y4" s="46" t="s">
        <v>361</v>
      </c>
      <c r="AA4" s="46" t="s">
        <v>361</v>
      </c>
      <c r="AC4" s="46" t="s">
        <v>361</v>
      </c>
      <c r="AE4" s="46" t="s">
        <v>361</v>
      </c>
      <c r="AG4" s="46" t="s">
        <v>361</v>
      </c>
      <c r="AI4" s="46" t="s">
        <v>4</v>
      </c>
      <c r="AK4" s="46" t="s">
        <v>361</v>
      </c>
      <c r="AM4" s="46" t="s">
        <v>361</v>
      </c>
      <c r="AO4" s="46" t="s">
        <v>361</v>
      </c>
      <c r="AQ4" s="46" t="s">
        <v>361</v>
      </c>
      <c r="AS4" s="46" t="s">
        <v>361</v>
      </c>
      <c r="AU4" s="46" t="s">
        <v>361</v>
      </c>
      <c r="AW4" s="46" t="s">
        <v>4</v>
      </c>
      <c r="AY4" s="46" t="s">
        <v>4</v>
      </c>
      <c r="BA4" s="46" t="s">
        <v>361</v>
      </c>
      <c r="BC4" s="46" t="s">
        <v>361</v>
      </c>
      <c r="BE4" s="46" t="s">
        <v>361</v>
      </c>
      <c r="BG4" s="46" t="s">
        <v>361</v>
      </c>
      <c r="BI4" s="46" t="s">
        <v>361</v>
      </c>
      <c r="BK4" s="46" t="s">
        <v>361</v>
      </c>
      <c r="BM4" s="46" t="s">
        <v>4</v>
      </c>
      <c r="BO4" s="46">
        <v>3</v>
      </c>
      <c r="BQ4" s="46">
        <v>3</v>
      </c>
      <c r="BS4" s="46">
        <v>1</v>
      </c>
      <c r="BU4" s="46">
        <v>2</v>
      </c>
      <c r="BW4" s="46">
        <v>2</v>
      </c>
      <c r="BY4" s="46">
        <v>1</v>
      </c>
      <c r="CA4" s="46">
        <v>3</v>
      </c>
      <c r="CC4" s="46">
        <v>2</v>
      </c>
      <c r="CE4" s="46">
        <v>2</v>
      </c>
      <c r="CG4" s="46">
        <v>2</v>
      </c>
      <c r="CI4" s="47" t="s">
        <v>35</v>
      </c>
    </row>
    <row r="5" spans="1:87" s="46" customFormat="1" ht="12.75" x14ac:dyDescent="0.25">
      <c r="B5" s="46" t="s">
        <v>148</v>
      </c>
      <c r="C5" s="47" t="s">
        <v>34</v>
      </c>
      <c r="E5" s="46" t="s">
        <v>4</v>
      </c>
      <c r="G5" s="46" t="s">
        <v>4</v>
      </c>
      <c r="I5" s="46" t="s">
        <v>4</v>
      </c>
      <c r="K5" s="46" t="s">
        <v>4</v>
      </c>
      <c r="M5" s="46" t="s">
        <v>361</v>
      </c>
      <c r="O5" s="46" t="s">
        <v>5</v>
      </c>
      <c r="Q5" s="46" t="s">
        <v>5</v>
      </c>
      <c r="S5" s="46" t="s">
        <v>5</v>
      </c>
      <c r="U5" s="46" t="s">
        <v>5</v>
      </c>
      <c r="W5" s="46" t="s">
        <v>5</v>
      </c>
      <c r="Y5" s="46" t="s">
        <v>5</v>
      </c>
      <c r="AA5" s="46" t="s">
        <v>361</v>
      </c>
      <c r="AC5" s="46" t="s">
        <v>5</v>
      </c>
      <c r="AE5" s="46" t="s">
        <v>5</v>
      </c>
      <c r="AG5" s="46" t="s">
        <v>5</v>
      </c>
      <c r="AI5" s="46" t="s">
        <v>4</v>
      </c>
      <c r="AK5" s="46" t="s">
        <v>361</v>
      </c>
      <c r="AM5" s="46" t="s">
        <v>361</v>
      </c>
      <c r="AO5" s="46" t="s">
        <v>361</v>
      </c>
      <c r="AQ5" s="46" t="s">
        <v>4</v>
      </c>
      <c r="AS5" s="46" t="s">
        <v>361</v>
      </c>
      <c r="AU5" s="46" t="s">
        <v>361</v>
      </c>
      <c r="AW5" s="46" t="s">
        <v>4</v>
      </c>
      <c r="AY5" s="46" t="s">
        <v>361</v>
      </c>
      <c r="BA5" s="46" t="s">
        <v>5</v>
      </c>
      <c r="BC5" s="46" t="s">
        <v>5</v>
      </c>
      <c r="BE5" s="46" t="s">
        <v>5</v>
      </c>
      <c r="BG5" s="46" t="s">
        <v>4</v>
      </c>
      <c r="BI5" s="46" t="s">
        <v>361</v>
      </c>
      <c r="BK5" s="46" t="s">
        <v>361</v>
      </c>
      <c r="BM5" s="46" t="s">
        <v>361</v>
      </c>
      <c r="BO5" s="46">
        <v>2</v>
      </c>
      <c r="BQ5" s="46">
        <v>1</v>
      </c>
      <c r="BS5" s="46">
        <v>2</v>
      </c>
      <c r="BU5" s="46">
        <v>1</v>
      </c>
      <c r="BW5" s="46">
        <v>2</v>
      </c>
      <c r="BY5" s="46">
        <v>2</v>
      </c>
      <c r="CA5" s="46">
        <v>4</v>
      </c>
      <c r="CC5" s="46">
        <v>2</v>
      </c>
      <c r="CE5" s="46">
        <v>2</v>
      </c>
      <c r="CG5" s="46">
        <v>3</v>
      </c>
      <c r="CI5" s="47"/>
    </row>
    <row r="6" spans="1:87" s="46" customFormat="1" ht="12.75" x14ac:dyDescent="0.25">
      <c r="B6" s="46" t="s">
        <v>171</v>
      </c>
      <c r="C6" s="47" t="s">
        <v>34</v>
      </c>
      <c r="E6" s="46" t="s">
        <v>4</v>
      </c>
      <c r="G6" s="46" t="s">
        <v>4</v>
      </c>
      <c r="I6" s="46" t="s">
        <v>4</v>
      </c>
      <c r="K6" s="46" t="s">
        <v>4</v>
      </c>
      <c r="M6" s="46" t="s">
        <v>361</v>
      </c>
      <c r="O6" s="46" t="s">
        <v>4</v>
      </c>
      <c r="Q6" s="46" t="s">
        <v>4</v>
      </c>
      <c r="S6" s="46" t="s">
        <v>4</v>
      </c>
      <c r="U6" s="46" t="s">
        <v>4</v>
      </c>
      <c r="W6" s="46" t="s">
        <v>4</v>
      </c>
      <c r="Y6" s="46" t="s">
        <v>4</v>
      </c>
      <c r="AA6" s="46" t="s">
        <v>4</v>
      </c>
      <c r="AC6" s="46" t="s">
        <v>4</v>
      </c>
      <c r="AE6" s="46" t="s">
        <v>10</v>
      </c>
      <c r="AG6" s="46" t="s">
        <v>10</v>
      </c>
      <c r="AI6" s="46" t="s">
        <v>4</v>
      </c>
      <c r="AK6" s="46" t="s">
        <v>4</v>
      </c>
      <c r="AM6" s="46" t="s">
        <v>4</v>
      </c>
      <c r="AO6" s="46" t="s">
        <v>4</v>
      </c>
      <c r="AQ6" s="46" t="s">
        <v>4</v>
      </c>
      <c r="AS6" s="46" t="s">
        <v>4</v>
      </c>
      <c r="AU6" s="46" t="s">
        <v>4</v>
      </c>
      <c r="AW6" s="46" t="s">
        <v>4</v>
      </c>
      <c r="AY6" s="46" t="s">
        <v>4</v>
      </c>
      <c r="BA6" s="46" t="s">
        <v>5</v>
      </c>
      <c r="BC6" s="46" t="s">
        <v>10</v>
      </c>
      <c r="BE6" s="46" t="s">
        <v>10</v>
      </c>
      <c r="BG6" s="46" t="s">
        <v>4</v>
      </c>
      <c r="BI6" s="46" t="s">
        <v>361</v>
      </c>
      <c r="BK6" s="46" t="s">
        <v>5</v>
      </c>
      <c r="BM6" s="46" t="s">
        <v>5</v>
      </c>
      <c r="BO6" s="46">
        <v>1</v>
      </c>
      <c r="BQ6" s="46">
        <v>3</v>
      </c>
      <c r="BS6" s="46">
        <v>5</v>
      </c>
      <c r="BU6" s="46">
        <v>2</v>
      </c>
      <c r="BW6" s="46">
        <v>5</v>
      </c>
      <c r="BY6" s="46">
        <v>3</v>
      </c>
      <c r="CA6" s="46">
        <v>4</v>
      </c>
      <c r="CC6" s="46">
        <v>5</v>
      </c>
      <c r="CE6" s="46">
        <v>2</v>
      </c>
      <c r="CG6" s="46">
        <v>3</v>
      </c>
      <c r="CI6" s="47"/>
    </row>
    <row r="7" spans="1:87" s="46" customFormat="1" ht="12.75" x14ac:dyDescent="0.25">
      <c r="B7" s="46" t="s">
        <v>186</v>
      </c>
      <c r="C7" s="47" t="s">
        <v>34</v>
      </c>
      <c r="E7" s="46" t="s">
        <v>4</v>
      </c>
      <c r="G7" s="46" t="s">
        <v>4</v>
      </c>
      <c r="I7" s="46" t="s">
        <v>4</v>
      </c>
      <c r="K7" s="46" t="s">
        <v>4</v>
      </c>
      <c r="M7" s="46" t="s">
        <v>4</v>
      </c>
      <c r="O7" s="46" t="s">
        <v>4</v>
      </c>
      <c r="Q7" s="46" t="s">
        <v>4</v>
      </c>
      <c r="S7" s="46" t="s">
        <v>4</v>
      </c>
      <c r="U7" s="46" t="s">
        <v>4</v>
      </c>
      <c r="W7" s="46" t="s">
        <v>4</v>
      </c>
      <c r="Y7" s="46" t="s">
        <v>4</v>
      </c>
      <c r="AA7" s="46" t="s">
        <v>361</v>
      </c>
      <c r="AC7" s="46" t="s">
        <v>361</v>
      </c>
      <c r="AE7" s="46" t="s">
        <v>361</v>
      </c>
      <c r="AG7" s="46" t="s">
        <v>361</v>
      </c>
      <c r="AI7" s="46" t="s">
        <v>4</v>
      </c>
      <c r="AK7" s="46" t="s">
        <v>361</v>
      </c>
      <c r="AM7" s="46" t="s">
        <v>361</v>
      </c>
      <c r="AO7" s="46" t="s">
        <v>361</v>
      </c>
      <c r="AQ7" s="46" t="s">
        <v>361</v>
      </c>
      <c r="AS7" s="46" t="s">
        <v>361</v>
      </c>
      <c r="AU7" s="46" t="s">
        <v>361</v>
      </c>
      <c r="AW7" s="46" t="s">
        <v>4</v>
      </c>
      <c r="AY7" s="46" t="s">
        <v>4</v>
      </c>
      <c r="BA7" s="46" t="s">
        <v>361</v>
      </c>
      <c r="BC7" s="46" t="s">
        <v>361</v>
      </c>
      <c r="BE7" s="46" t="s">
        <v>361</v>
      </c>
      <c r="BG7" s="46" t="s">
        <v>361</v>
      </c>
      <c r="BI7" s="46" t="s">
        <v>361</v>
      </c>
      <c r="BK7" s="46" t="s">
        <v>361</v>
      </c>
      <c r="BM7" s="46" t="s">
        <v>361</v>
      </c>
      <c r="BO7" s="46">
        <v>5</v>
      </c>
      <c r="BQ7" s="46">
        <v>1</v>
      </c>
      <c r="BS7" s="46">
        <v>1</v>
      </c>
      <c r="BU7" s="46">
        <v>1</v>
      </c>
      <c r="BW7" s="46">
        <v>1</v>
      </c>
      <c r="BY7" s="46">
        <v>2</v>
      </c>
      <c r="CA7" s="46">
        <v>4</v>
      </c>
      <c r="CC7" s="46">
        <v>4</v>
      </c>
      <c r="CE7" s="46">
        <v>4</v>
      </c>
      <c r="CG7" s="46">
        <v>4</v>
      </c>
      <c r="CI7" s="47"/>
    </row>
    <row r="8" spans="1:87" s="46" customFormat="1" ht="12.75" x14ac:dyDescent="0.25">
      <c r="B8" s="46" t="s">
        <v>222</v>
      </c>
      <c r="C8" s="47" t="s">
        <v>34</v>
      </c>
      <c r="E8" s="46" t="s">
        <v>4</v>
      </c>
      <c r="G8" s="46" t="s">
        <v>361</v>
      </c>
      <c r="I8" s="46" t="s">
        <v>361</v>
      </c>
      <c r="K8" s="46" t="s">
        <v>361</v>
      </c>
      <c r="M8" s="46" t="s">
        <v>4</v>
      </c>
      <c r="O8" s="46" t="s">
        <v>361</v>
      </c>
      <c r="Q8" s="46" t="s">
        <v>361</v>
      </c>
      <c r="S8" s="46" t="s">
        <v>361</v>
      </c>
      <c r="U8" s="46" t="s">
        <v>361</v>
      </c>
      <c r="W8" s="46" t="s">
        <v>361</v>
      </c>
      <c r="Y8" s="46" t="s">
        <v>4</v>
      </c>
      <c r="AA8" s="46" t="s">
        <v>361</v>
      </c>
      <c r="AC8" s="46" t="s">
        <v>361</v>
      </c>
      <c r="AE8" s="46" t="s">
        <v>10</v>
      </c>
      <c r="AG8" s="46" t="s">
        <v>10</v>
      </c>
      <c r="AI8" s="46" t="s">
        <v>4</v>
      </c>
      <c r="AK8" s="46" t="s">
        <v>361</v>
      </c>
      <c r="AM8" s="46" t="s">
        <v>361</v>
      </c>
      <c r="AO8" s="46" t="s">
        <v>361</v>
      </c>
      <c r="AQ8" s="46" t="s">
        <v>361</v>
      </c>
      <c r="AS8" s="46" t="s">
        <v>361</v>
      </c>
      <c r="AU8" s="46" t="s">
        <v>361</v>
      </c>
      <c r="AW8" s="46" t="s">
        <v>361</v>
      </c>
      <c r="AY8" s="46" t="s">
        <v>4</v>
      </c>
      <c r="BA8" s="46" t="s">
        <v>361</v>
      </c>
      <c r="BC8" s="46" t="s">
        <v>10</v>
      </c>
      <c r="BE8" s="46" t="s">
        <v>361</v>
      </c>
      <c r="BG8" s="46" t="s">
        <v>361</v>
      </c>
      <c r="BI8" s="46" t="s">
        <v>361</v>
      </c>
      <c r="BK8" s="46" t="s">
        <v>361</v>
      </c>
      <c r="BM8" s="46" t="s">
        <v>361</v>
      </c>
      <c r="BO8" s="46">
        <v>3</v>
      </c>
      <c r="BQ8" s="46">
        <v>2</v>
      </c>
      <c r="BS8" s="46">
        <v>3</v>
      </c>
      <c r="BU8" s="46">
        <v>4</v>
      </c>
      <c r="BW8" s="46">
        <v>1</v>
      </c>
      <c r="BY8" s="46">
        <v>3</v>
      </c>
      <c r="CA8" s="46">
        <v>1</v>
      </c>
      <c r="CC8" s="46">
        <v>4</v>
      </c>
      <c r="CE8" s="46">
        <v>5</v>
      </c>
      <c r="CG8" s="46">
        <v>3</v>
      </c>
      <c r="CI8" s="47"/>
    </row>
    <row r="9" spans="1:87" s="46" customFormat="1" ht="12.75" x14ac:dyDescent="0.25">
      <c r="B9" s="46" t="s">
        <v>250</v>
      </c>
      <c r="C9" s="47" t="s">
        <v>34</v>
      </c>
      <c r="E9" s="46" t="s">
        <v>4</v>
      </c>
      <c r="G9" s="46" t="s">
        <v>4</v>
      </c>
      <c r="I9" s="46" t="s">
        <v>361</v>
      </c>
      <c r="K9" s="46" t="s">
        <v>361</v>
      </c>
      <c r="M9" s="46" t="s">
        <v>361</v>
      </c>
      <c r="O9" s="46" t="s">
        <v>4</v>
      </c>
      <c r="Q9" s="46" t="s">
        <v>4</v>
      </c>
      <c r="S9" s="46" t="s">
        <v>4</v>
      </c>
      <c r="U9" s="46" t="s">
        <v>4</v>
      </c>
      <c r="W9" s="46" t="s">
        <v>4</v>
      </c>
      <c r="Y9" s="46" t="s">
        <v>4</v>
      </c>
      <c r="AA9" s="46" t="s">
        <v>361</v>
      </c>
      <c r="AC9" s="46" t="s">
        <v>361</v>
      </c>
      <c r="AE9" s="46" t="s">
        <v>361</v>
      </c>
      <c r="AG9" s="46" t="s">
        <v>361</v>
      </c>
      <c r="AI9" s="46" t="s">
        <v>4</v>
      </c>
      <c r="AK9" s="46" t="s">
        <v>361</v>
      </c>
      <c r="AM9" s="46" t="s">
        <v>361</v>
      </c>
      <c r="AO9" s="46" t="s">
        <v>361</v>
      </c>
      <c r="AQ9" s="46" t="s">
        <v>361</v>
      </c>
      <c r="AS9" s="46" t="s">
        <v>361</v>
      </c>
      <c r="AU9" s="46" t="s">
        <v>361</v>
      </c>
      <c r="AW9" s="46" t="s">
        <v>361</v>
      </c>
      <c r="AY9" s="46" t="s">
        <v>361</v>
      </c>
      <c r="BA9" s="46" t="s">
        <v>361</v>
      </c>
      <c r="BC9" s="46" t="s">
        <v>361</v>
      </c>
      <c r="BE9" s="46" t="s">
        <v>4</v>
      </c>
      <c r="BG9" s="46" t="s">
        <v>361</v>
      </c>
      <c r="BI9" s="46" t="s">
        <v>361</v>
      </c>
      <c r="BK9" s="46" t="s">
        <v>361</v>
      </c>
      <c r="BM9" s="46" t="s">
        <v>361</v>
      </c>
      <c r="BO9" s="46">
        <v>4</v>
      </c>
      <c r="BQ9" s="46">
        <v>3</v>
      </c>
      <c r="BS9" s="46">
        <v>2</v>
      </c>
      <c r="BU9" s="46">
        <v>4</v>
      </c>
      <c r="BW9" s="46">
        <v>1</v>
      </c>
      <c r="BY9" s="46">
        <v>4</v>
      </c>
      <c r="CA9" s="46">
        <v>4</v>
      </c>
      <c r="CC9" s="46">
        <v>2</v>
      </c>
      <c r="CE9" s="46">
        <v>4</v>
      </c>
      <c r="CG9" s="46">
        <v>4</v>
      </c>
      <c r="CI9" s="47"/>
    </row>
    <row r="10" spans="1:87" s="46" customFormat="1" ht="12.75" x14ac:dyDescent="0.25">
      <c r="B10" s="46" t="s">
        <v>262</v>
      </c>
      <c r="C10" s="47" t="s">
        <v>34</v>
      </c>
      <c r="E10" s="46" t="s">
        <v>5</v>
      </c>
      <c r="G10" s="46" t="s">
        <v>6</v>
      </c>
      <c r="I10" s="46" t="s">
        <v>4</v>
      </c>
      <c r="K10" s="46" t="s">
        <v>4</v>
      </c>
      <c r="M10" s="46" t="s">
        <v>4</v>
      </c>
      <c r="O10" s="46" t="s">
        <v>4</v>
      </c>
      <c r="Q10" s="46" t="s">
        <v>4</v>
      </c>
      <c r="S10" s="46" t="s">
        <v>4</v>
      </c>
      <c r="U10" s="46" t="s">
        <v>4</v>
      </c>
      <c r="W10" s="46" t="s">
        <v>4</v>
      </c>
      <c r="Y10" s="46" t="s">
        <v>4</v>
      </c>
      <c r="AA10" s="46" t="s">
        <v>4</v>
      </c>
      <c r="AC10" s="46" t="s">
        <v>10</v>
      </c>
      <c r="AE10" s="46" t="s">
        <v>4</v>
      </c>
      <c r="AG10" s="46" t="s">
        <v>4</v>
      </c>
      <c r="AI10" s="46" t="s">
        <v>4</v>
      </c>
      <c r="AK10" s="46" t="s">
        <v>4</v>
      </c>
      <c r="AM10" s="46" t="s">
        <v>4</v>
      </c>
      <c r="AO10" s="46" t="s">
        <v>4</v>
      </c>
      <c r="AQ10" s="46" t="s">
        <v>4</v>
      </c>
      <c r="AS10" s="46" t="s">
        <v>4</v>
      </c>
      <c r="AU10" s="46" t="s">
        <v>4</v>
      </c>
      <c r="AW10" s="46" t="s">
        <v>4</v>
      </c>
      <c r="AY10" s="46" t="s">
        <v>4</v>
      </c>
      <c r="BA10" s="46" t="s">
        <v>5</v>
      </c>
      <c r="BC10" s="46" t="s">
        <v>5</v>
      </c>
      <c r="BE10" s="46" t="s">
        <v>4</v>
      </c>
      <c r="BG10" s="46" t="s">
        <v>10</v>
      </c>
      <c r="BI10" s="46" t="s">
        <v>5</v>
      </c>
      <c r="BK10" s="46" t="s">
        <v>5</v>
      </c>
      <c r="BM10" s="46" t="s">
        <v>5</v>
      </c>
      <c r="BO10" s="46">
        <v>2</v>
      </c>
      <c r="BQ10" s="46">
        <v>1</v>
      </c>
      <c r="BS10" s="46">
        <v>1</v>
      </c>
      <c r="BU10" s="46">
        <v>1</v>
      </c>
      <c r="BW10" s="46">
        <v>1</v>
      </c>
      <c r="BY10" s="46">
        <v>3</v>
      </c>
      <c r="CA10" s="46">
        <v>2</v>
      </c>
      <c r="CC10" s="46">
        <v>3</v>
      </c>
      <c r="CE10" s="46">
        <v>3</v>
      </c>
      <c r="CG10" s="46">
        <v>3</v>
      </c>
      <c r="CI10" s="47"/>
    </row>
    <row r="11" spans="1:87" s="46" customFormat="1" ht="12.75" x14ac:dyDescent="0.25">
      <c r="B11" s="46" t="s">
        <v>272</v>
      </c>
      <c r="C11" s="47" t="s">
        <v>34</v>
      </c>
      <c r="E11" s="46" t="s">
        <v>5</v>
      </c>
      <c r="G11" s="46" t="s">
        <v>10</v>
      </c>
      <c r="I11" s="46" t="s">
        <v>4</v>
      </c>
      <c r="K11" s="46" t="s">
        <v>6</v>
      </c>
      <c r="M11" s="46" t="s">
        <v>6</v>
      </c>
      <c r="O11" s="46" t="s">
        <v>5</v>
      </c>
      <c r="Q11" s="46" t="s">
        <v>5</v>
      </c>
      <c r="S11" s="46" t="s">
        <v>5</v>
      </c>
      <c r="U11" s="46" t="s">
        <v>5</v>
      </c>
      <c r="W11" s="46" t="s">
        <v>5</v>
      </c>
      <c r="Y11" s="46" t="s">
        <v>5</v>
      </c>
      <c r="AA11" s="46" t="s">
        <v>6</v>
      </c>
      <c r="AC11" s="46" t="s">
        <v>6</v>
      </c>
      <c r="AE11" s="46" t="s">
        <v>5</v>
      </c>
      <c r="AG11" s="46" t="s">
        <v>4</v>
      </c>
      <c r="AI11" s="46" t="s">
        <v>4</v>
      </c>
      <c r="AK11" s="46" t="s">
        <v>4</v>
      </c>
      <c r="AM11" s="46" t="s">
        <v>6</v>
      </c>
      <c r="AO11" s="46" t="s">
        <v>4</v>
      </c>
      <c r="AQ11" s="46" t="s">
        <v>4</v>
      </c>
      <c r="AS11" s="46" t="s">
        <v>4</v>
      </c>
      <c r="AU11" s="46" t="s">
        <v>4</v>
      </c>
      <c r="AW11" s="46" t="s">
        <v>4</v>
      </c>
      <c r="AY11" s="46" t="s">
        <v>4</v>
      </c>
      <c r="BA11" s="46" t="s">
        <v>10</v>
      </c>
      <c r="BC11" s="46" t="s">
        <v>4</v>
      </c>
      <c r="BE11" s="46" t="s">
        <v>6</v>
      </c>
      <c r="BG11" s="46" t="s">
        <v>6</v>
      </c>
      <c r="BI11" s="46" t="s">
        <v>10</v>
      </c>
      <c r="BK11" s="46" t="s">
        <v>5</v>
      </c>
      <c r="BM11" s="46" t="s">
        <v>5</v>
      </c>
      <c r="BO11" s="46">
        <v>3</v>
      </c>
      <c r="BQ11" s="46">
        <v>2</v>
      </c>
      <c r="BS11" s="46">
        <v>2</v>
      </c>
      <c r="BU11" s="46">
        <v>5</v>
      </c>
      <c r="BW11" s="46">
        <v>1</v>
      </c>
      <c r="BY11" s="46">
        <v>2</v>
      </c>
      <c r="CA11" s="46">
        <v>5</v>
      </c>
      <c r="CC11" s="46">
        <v>1</v>
      </c>
      <c r="CE11" s="46">
        <v>2</v>
      </c>
      <c r="CG11" s="46">
        <v>1</v>
      </c>
      <c r="CI11" s="47"/>
    </row>
    <row r="12" spans="1:87" s="46" customFormat="1" ht="12.75" x14ac:dyDescent="0.25">
      <c r="B12" s="46" t="s">
        <v>285</v>
      </c>
      <c r="C12" s="47" t="s">
        <v>34</v>
      </c>
      <c r="E12" s="46" t="s">
        <v>10</v>
      </c>
      <c r="G12" s="46" t="s">
        <v>4</v>
      </c>
      <c r="I12" s="46" t="s">
        <v>361</v>
      </c>
      <c r="K12" s="46" t="s">
        <v>4</v>
      </c>
      <c r="M12" s="46" t="s">
        <v>361</v>
      </c>
      <c r="O12" s="46" t="s">
        <v>361</v>
      </c>
      <c r="Q12" s="46" t="s">
        <v>361</v>
      </c>
      <c r="S12" s="46" t="s">
        <v>4</v>
      </c>
      <c r="U12" s="46" t="s">
        <v>4</v>
      </c>
      <c r="W12" s="46" t="s">
        <v>4</v>
      </c>
      <c r="Y12" s="46" t="s">
        <v>4</v>
      </c>
      <c r="AA12" s="46" t="s">
        <v>361</v>
      </c>
      <c r="AC12" s="46" t="s">
        <v>361</v>
      </c>
      <c r="AE12" s="46" t="s">
        <v>361</v>
      </c>
      <c r="AG12" s="46" t="s">
        <v>361</v>
      </c>
      <c r="AI12" s="46" t="s">
        <v>4</v>
      </c>
      <c r="AK12" s="46" t="s">
        <v>361</v>
      </c>
      <c r="AM12" s="46" t="s">
        <v>361</v>
      </c>
      <c r="AO12" s="46" t="s">
        <v>361</v>
      </c>
      <c r="AQ12" s="46" t="s">
        <v>361</v>
      </c>
      <c r="AS12" s="46" t="s">
        <v>361</v>
      </c>
      <c r="AU12" s="46" t="s">
        <v>361</v>
      </c>
      <c r="AW12" s="46" t="s">
        <v>361</v>
      </c>
      <c r="AY12" s="46" t="s">
        <v>4</v>
      </c>
      <c r="BA12" s="46" t="s">
        <v>361</v>
      </c>
      <c r="BC12" s="46" t="s">
        <v>361</v>
      </c>
      <c r="BE12" s="46" t="s">
        <v>361</v>
      </c>
      <c r="BG12" s="46" t="s">
        <v>361</v>
      </c>
      <c r="BI12" s="46" t="s">
        <v>361</v>
      </c>
      <c r="BK12" s="46" t="s">
        <v>361</v>
      </c>
      <c r="BM12" s="46" t="s">
        <v>361</v>
      </c>
      <c r="BO12" s="46">
        <v>2</v>
      </c>
      <c r="BQ12" s="46">
        <v>2</v>
      </c>
      <c r="BS12" s="46">
        <v>4</v>
      </c>
      <c r="BU12" s="46">
        <v>3</v>
      </c>
      <c r="BW12" s="46">
        <v>3</v>
      </c>
      <c r="BY12" s="46">
        <v>3</v>
      </c>
      <c r="CA12" s="46">
        <v>4</v>
      </c>
      <c r="CC12" s="46">
        <v>4</v>
      </c>
      <c r="CE12" s="46">
        <v>4</v>
      </c>
      <c r="CG12" s="46">
        <v>4</v>
      </c>
      <c r="CI12" s="47"/>
    </row>
    <row r="13" spans="1:87" x14ac:dyDescent="0.25">
      <c r="C13" s="29"/>
      <c r="E13" s="2">
        <f>SUBTOTAL(103,Table211[COLOR PRINTING])</f>
        <v>11</v>
      </c>
      <c r="G13" s="2">
        <f>SUBTOTAL(103,Table211[DOCUMENT SCANNER])</f>
        <v>11</v>
      </c>
      <c r="I13" s="2">
        <f>SUBTOTAL(103,Table211[EMAIL HELP])</f>
        <v>11</v>
      </c>
      <c r="K13" s="2">
        <f>SUBTOTAL(103,Table211[DUPLEX PRINTING])</f>
        <v>11</v>
      </c>
      <c r="M13" s="2">
        <f>SUBTOTAL(103,Table211[HEADPHONES])</f>
        <v>11</v>
      </c>
      <c r="O13" s="2">
        <f>SUBTOTAL(103,Table211[ANDROID PHONE WIFI])</f>
        <v>11</v>
      </c>
      <c r="Q13" s="2">
        <f>SUBTOTAL(103,Table211[ANDROID TABLET WIFI])</f>
        <v>11</v>
      </c>
      <c r="S13" s="2">
        <f>SUBTOTAL(103,Table211[IPAD WIFI])</f>
        <v>11</v>
      </c>
      <c r="U13" s="2">
        <f>SUBTOTAL(103,Table211[IPHONE WIFI])</f>
        <v>11</v>
      </c>
      <c r="W13" s="2">
        <f>SUBTOTAL(103,Table211[IPOD WIFI])</f>
        <v>11</v>
      </c>
      <c r="Y13" s="2">
        <f>SUBTOTAL(103,Table211[LAPTOP WIFI])</f>
        <v>11</v>
      </c>
      <c r="AA13" s="2">
        <f>SUBTOTAL(103,Table211[MS PUBLISHER BROCHURE])</f>
        <v>11</v>
      </c>
      <c r="AC13" s="2">
        <f>SUBTOTAL(103,Table211[MS WORD BROCHURE])</f>
        <v>11</v>
      </c>
      <c r="AE13" s="2">
        <f>SUBTOTAL(103,Table211[HELP PERSONAL LAPTOP RUN BETTER])</f>
        <v>11</v>
      </c>
      <c r="AG13" s="2">
        <f>SUBTOTAL(103,Table211[REMOVE VIRUS PERSONAL LAPTOP])</f>
        <v>11</v>
      </c>
      <c r="AI13" s="2">
        <f>SUBTOTAL(103,Table211[D2L HELP])</f>
        <v>11</v>
      </c>
      <c r="AK13" s="2">
        <f>SUBTOTAL(103,Table211[MS ACCESS HOMEWORK])</f>
        <v>11</v>
      </c>
      <c r="AM13" s="2">
        <f>SUBTOTAL(103,Table211[MS EXCEL CHART HELP])</f>
        <v>11</v>
      </c>
      <c r="AO13" s="2">
        <f>SUBTOTAL(103,Table211[MS EXCEL HOMEWORK HELP])</f>
        <v>11</v>
      </c>
      <c r="AQ13" s="2">
        <f>SUBTOTAL(103,Table211[MS POWERPOINT PRESENTATION HELP])</f>
        <v>11</v>
      </c>
      <c r="AS13" s="2">
        <f>SUBTOTAL(103,Table211[MS PUBLISHER HOMEWORK HELP])</f>
        <v>11</v>
      </c>
      <c r="AU13" s="2">
        <f>SUBTOTAL(103,Table211[MS WORD HOMEWORK])</f>
        <v>11</v>
      </c>
      <c r="AW13" s="2">
        <f>SUBTOTAL(103,Table211["OTHER" HOMEWORK HELP])</f>
        <v>11</v>
      </c>
      <c r="AY13" s="2">
        <f>SUBTOTAL(103,Table211[PASSWORD RESET])</f>
        <v>11</v>
      </c>
      <c r="BA13" s="2">
        <f>SUBTOTAL(103,Table211[PHOTO EDITING SOFTWARE])</f>
        <v>11</v>
      </c>
      <c r="BC13" s="2">
        <f>SUBTOTAL(103,Table211[REPAIR/UPGRADE PERSONAL LAPTOP])</f>
        <v>11</v>
      </c>
      <c r="BE13" s="2">
        <f>SUBTOTAL(103,Table211[SCAN &amp; SAVE FOR ME])</f>
        <v>11</v>
      </c>
      <c r="BG13" s="2">
        <f>SUBTOTAL(103,Table211[SCREEN READER SOFTWARE])</f>
        <v>11</v>
      </c>
      <c r="BI13" s="2">
        <f>SUBTOTAL(103,Table211[TRANSCRIPTION SOFTWARE])</f>
        <v>11</v>
      </c>
      <c r="BK13" s="2">
        <f>SUBTOTAL(103,Table211[VIDEO EDITING SOFTWARE])</f>
        <v>11</v>
      </c>
      <c r="BM13" s="2">
        <f>SUBTOTAL(103,Table211[WEB DESIGN SOFTWARE])</f>
        <v>11</v>
      </c>
    </row>
    <row r="14" spans="1:87" x14ac:dyDescent="0.25">
      <c r="C14" s="29"/>
    </row>
    <row r="15" spans="1:87" x14ac:dyDescent="0.25">
      <c r="C15" s="29"/>
    </row>
    <row r="17" spans="1:87" s="62" customFormat="1" ht="66.75" thickBot="1" x14ac:dyDescent="0.3">
      <c r="A17" s="127" t="s">
        <v>321</v>
      </c>
      <c r="B17" s="127"/>
      <c r="C17" s="60">
        <f>SUM(C18:C27)</f>
        <v>11</v>
      </c>
      <c r="D17" s="126" t="s">
        <v>322</v>
      </c>
      <c r="E17" s="126"/>
      <c r="F17" s="126" t="s">
        <v>323</v>
      </c>
      <c r="G17" s="126"/>
      <c r="H17" s="126" t="s">
        <v>324</v>
      </c>
      <c r="I17" s="126"/>
      <c r="J17" s="126" t="s">
        <v>325</v>
      </c>
      <c r="K17" s="126"/>
      <c r="L17" s="126" t="s">
        <v>326</v>
      </c>
      <c r="M17" s="126"/>
      <c r="N17" s="126" t="s">
        <v>327</v>
      </c>
      <c r="O17" s="126"/>
      <c r="P17" s="126" t="s">
        <v>328</v>
      </c>
      <c r="Q17" s="126"/>
      <c r="R17" s="126" t="s">
        <v>329</v>
      </c>
      <c r="S17" s="126"/>
      <c r="T17" s="126" t="s">
        <v>330</v>
      </c>
      <c r="U17" s="126"/>
      <c r="V17" s="126" t="s">
        <v>331</v>
      </c>
      <c r="W17" s="126"/>
      <c r="X17" s="126" t="s">
        <v>332</v>
      </c>
      <c r="Y17" s="126"/>
      <c r="Z17" s="126" t="s">
        <v>333</v>
      </c>
      <c r="AA17" s="126"/>
      <c r="AB17" s="127" t="s">
        <v>334</v>
      </c>
      <c r="AC17" s="127"/>
      <c r="AD17" s="126" t="s">
        <v>335</v>
      </c>
      <c r="AE17" s="126"/>
      <c r="AF17" s="126" t="s">
        <v>336</v>
      </c>
      <c r="AG17" s="126"/>
      <c r="AH17" s="126" t="s">
        <v>337</v>
      </c>
      <c r="AI17" s="126"/>
      <c r="AJ17" s="126" t="s">
        <v>338</v>
      </c>
      <c r="AK17" s="126"/>
      <c r="AL17" s="126" t="s">
        <v>339</v>
      </c>
      <c r="AM17" s="126"/>
      <c r="AN17" s="61"/>
      <c r="AO17" s="61" t="s">
        <v>340</v>
      </c>
      <c r="AP17" s="61"/>
      <c r="AQ17" s="61" t="s">
        <v>341</v>
      </c>
      <c r="AR17" s="126" t="s">
        <v>342</v>
      </c>
      <c r="AS17" s="126"/>
      <c r="AT17" s="126" t="s">
        <v>343</v>
      </c>
      <c r="AU17" s="126"/>
      <c r="AV17" s="126" t="s">
        <v>344</v>
      </c>
      <c r="AW17" s="126"/>
      <c r="AX17" s="126" t="s">
        <v>345</v>
      </c>
      <c r="AY17" s="126"/>
      <c r="AZ17" s="126" t="s">
        <v>346</v>
      </c>
      <c r="BA17" s="126"/>
      <c r="BB17" s="126" t="s">
        <v>347</v>
      </c>
      <c r="BC17" s="126"/>
      <c r="BD17" s="126" t="s">
        <v>348</v>
      </c>
      <c r="BE17" s="126"/>
      <c r="BF17" s="126" t="s">
        <v>349</v>
      </c>
      <c r="BG17" s="126"/>
      <c r="BH17" s="126" t="s">
        <v>350</v>
      </c>
      <c r="BI17" s="126"/>
      <c r="BJ17" s="126" t="s">
        <v>351</v>
      </c>
      <c r="BK17" s="126"/>
      <c r="BL17" s="126" t="s">
        <v>352</v>
      </c>
      <c r="BM17" s="126"/>
      <c r="BN17" s="128" t="s">
        <v>353</v>
      </c>
      <c r="BO17" s="128"/>
      <c r="BP17" s="128" t="s">
        <v>354</v>
      </c>
      <c r="BQ17" s="128"/>
      <c r="BR17" s="128" t="s">
        <v>355</v>
      </c>
      <c r="BS17" s="128"/>
      <c r="BT17" s="128" t="s">
        <v>356</v>
      </c>
      <c r="BU17" s="128"/>
      <c r="BV17" s="128" t="s">
        <v>357</v>
      </c>
      <c r="BW17" s="128"/>
      <c r="BX17" s="128" t="s">
        <v>358</v>
      </c>
      <c r="BY17" s="128"/>
      <c r="BZ17" s="128" t="s">
        <v>400</v>
      </c>
      <c r="CA17" s="128"/>
      <c r="CB17" s="128" t="s">
        <v>359</v>
      </c>
      <c r="CC17" s="128"/>
      <c r="CD17" s="128" t="s">
        <v>351</v>
      </c>
      <c r="CE17" s="128"/>
      <c r="CF17" s="128" t="s">
        <v>352</v>
      </c>
      <c r="CG17" s="128"/>
      <c r="CI17" s="63"/>
    </row>
    <row r="18" spans="1:87" s="8" customFormat="1" x14ac:dyDescent="0.25">
      <c r="A18" s="17"/>
      <c r="B18" s="18" t="s">
        <v>3</v>
      </c>
      <c r="C18" s="19">
        <f t="shared" ref="C18:C27" si="0">COUNTIF($C$1:$C$12,B18)</f>
        <v>0</v>
      </c>
      <c r="D18" s="10" t="s">
        <v>4</v>
      </c>
      <c r="E18" s="11">
        <f>COUNTIF($E$1:$E$12,D18)</f>
        <v>6</v>
      </c>
      <c r="F18" s="10" t="s">
        <v>4</v>
      </c>
      <c r="G18" s="23">
        <f>COUNTIF(G1:G12,F18)</f>
        <v>6</v>
      </c>
      <c r="H18" s="10" t="s">
        <v>4</v>
      </c>
      <c r="I18" s="23">
        <f>COUNTIF(I1:I12,H18)</f>
        <v>6</v>
      </c>
      <c r="J18" s="10" t="s">
        <v>4</v>
      </c>
      <c r="K18" s="23">
        <f>COUNTIF(K1:K12,J18)</f>
        <v>6</v>
      </c>
      <c r="L18" s="10" t="s">
        <v>4</v>
      </c>
      <c r="M18" s="23">
        <f>COUNTIF(M1:M12,L18)</f>
        <v>4</v>
      </c>
      <c r="N18" s="10" t="s">
        <v>4</v>
      </c>
      <c r="O18" s="23">
        <f>COUNTIF(O1:O12,N18)</f>
        <v>4</v>
      </c>
      <c r="P18" s="10" t="s">
        <v>4</v>
      </c>
      <c r="Q18" s="23">
        <f>COUNTIF(Q1:Q12,P18)</f>
        <v>4</v>
      </c>
      <c r="R18" s="10" t="s">
        <v>4</v>
      </c>
      <c r="S18" s="23">
        <f>COUNTIF(S1:S12,R18)</f>
        <v>6</v>
      </c>
      <c r="T18" s="10" t="s">
        <v>4</v>
      </c>
      <c r="U18" s="23">
        <f>COUNTIF(U1:U12,T18)</f>
        <v>5</v>
      </c>
      <c r="V18" s="10" t="s">
        <v>4</v>
      </c>
      <c r="W18" s="23">
        <f>COUNTIF(W1:W12,V18)</f>
        <v>5</v>
      </c>
      <c r="X18" s="10" t="s">
        <v>4</v>
      </c>
      <c r="Y18" s="23">
        <f>COUNTIF(Y1:Y12,X18)</f>
        <v>6</v>
      </c>
      <c r="Z18" s="10" t="s">
        <v>4</v>
      </c>
      <c r="AA18" s="23">
        <f>COUNTIF(AA1:AA12,Z18)</f>
        <v>2</v>
      </c>
      <c r="AB18" s="10" t="s">
        <v>4</v>
      </c>
      <c r="AC18" s="23">
        <f>COUNTIF(AC1:AC12,AB18)</f>
        <v>2</v>
      </c>
      <c r="AD18" s="10" t="s">
        <v>4</v>
      </c>
      <c r="AE18" s="23">
        <f>COUNTIF(AE1:AE12,AD18)</f>
        <v>1</v>
      </c>
      <c r="AF18" s="10" t="s">
        <v>4</v>
      </c>
      <c r="AG18" s="23">
        <f>COUNTIF(AG1:AG12,AF18)</f>
        <v>2</v>
      </c>
      <c r="AH18" s="10" t="s">
        <v>4</v>
      </c>
      <c r="AI18" s="23">
        <f>COUNTIF(AI1:AI12,AH18)</f>
        <v>10</v>
      </c>
      <c r="AJ18" s="10" t="s">
        <v>4</v>
      </c>
      <c r="AK18" s="23">
        <f>COUNTIF(AK1:AK12,AJ18)</f>
        <v>3</v>
      </c>
      <c r="AL18" s="10" t="s">
        <v>4</v>
      </c>
      <c r="AM18" s="23">
        <f>COUNTIF(AM1:AM12,AL18)</f>
        <v>2</v>
      </c>
      <c r="AN18" s="10" t="s">
        <v>4</v>
      </c>
      <c r="AO18" s="23">
        <f>COUNTIF(AO1:AO12,AN18)</f>
        <v>3</v>
      </c>
      <c r="AP18" s="10" t="s">
        <v>4</v>
      </c>
      <c r="AQ18" s="23">
        <f>COUNTIF(AQ1:AQ12,AP18)</f>
        <v>5</v>
      </c>
      <c r="AR18" s="10" t="s">
        <v>4</v>
      </c>
      <c r="AS18" s="23">
        <f>COUNTIF(AS1:AS12,AR18)</f>
        <v>3</v>
      </c>
      <c r="AT18" s="10" t="s">
        <v>4</v>
      </c>
      <c r="AU18" s="23">
        <f>COUNTIF(AU1:AU12,AT18)</f>
        <v>4</v>
      </c>
      <c r="AV18" s="10" t="s">
        <v>4</v>
      </c>
      <c r="AW18" s="23">
        <f>COUNTIF(AW1:AW12,AV18)</f>
        <v>7</v>
      </c>
      <c r="AX18" s="10" t="s">
        <v>4</v>
      </c>
      <c r="AY18" s="23">
        <f>COUNTIF(AY1:AY12,AX18)</f>
        <v>8</v>
      </c>
      <c r="AZ18" s="10" t="s">
        <v>4</v>
      </c>
      <c r="BA18" s="23">
        <f>COUNTIF(BA1:BA12,AZ18)</f>
        <v>1</v>
      </c>
      <c r="BB18" s="10" t="s">
        <v>4</v>
      </c>
      <c r="BC18" s="23">
        <f>COUNTIF(BC1:BC12,BB18)</f>
        <v>1</v>
      </c>
      <c r="BD18" s="10" t="s">
        <v>4</v>
      </c>
      <c r="BE18" s="23">
        <f>COUNTIF(BE1:BE12,BD18)</f>
        <v>3</v>
      </c>
      <c r="BF18" s="10" t="s">
        <v>4</v>
      </c>
      <c r="BG18" s="23">
        <f>COUNTIF(BG1:BG12,BF18)</f>
        <v>2</v>
      </c>
      <c r="BH18" s="10" t="s">
        <v>4</v>
      </c>
      <c r="BI18" s="23">
        <f>COUNTIF(BI1:BI12,BH18)</f>
        <v>0</v>
      </c>
      <c r="BJ18" s="10" t="s">
        <v>4</v>
      </c>
      <c r="BK18" s="23">
        <f>COUNTIF(BK1:BK12,BJ18)</f>
        <v>0</v>
      </c>
      <c r="BL18" s="10" t="s">
        <v>4</v>
      </c>
      <c r="BM18" s="23">
        <f>COUNTIF(BM1:BM12,BL18)</f>
        <v>1</v>
      </c>
      <c r="BN18" s="129" t="s">
        <v>408</v>
      </c>
      <c r="BO18" s="129"/>
      <c r="BP18" s="129" t="s">
        <v>408</v>
      </c>
      <c r="BQ18" s="129"/>
      <c r="BR18" s="129" t="s">
        <v>408</v>
      </c>
      <c r="BS18" s="129"/>
      <c r="BT18" s="129" t="s">
        <v>408</v>
      </c>
      <c r="BU18" s="129"/>
      <c r="BV18" s="129" t="s">
        <v>408</v>
      </c>
      <c r="BW18" s="129"/>
      <c r="BX18" s="129" t="s">
        <v>408</v>
      </c>
      <c r="BY18" s="129"/>
      <c r="BZ18" s="129" t="s">
        <v>408</v>
      </c>
      <c r="CA18" s="129"/>
      <c r="CB18" s="129" t="s">
        <v>408</v>
      </c>
      <c r="CC18" s="129"/>
      <c r="CD18" s="129" t="s">
        <v>408</v>
      </c>
      <c r="CE18" s="129"/>
      <c r="CF18" s="129" t="s">
        <v>408</v>
      </c>
      <c r="CG18" s="129"/>
    </row>
    <row r="19" spans="1:87" s="8" customFormat="1" x14ac:dyDescent="0.25">
      <c r="A19" s="14"/>
      <c r="B19" s="6" t="s">
        <v>32</v>
      </c>
      <c r="C19" s="20">
        <f t="shared" si="0"/>
        <v>0</v>
      </c>
      <c r="D19" s="12" t="s">
        <v>10</v>
      </c>
      <c r="E19" s="13">
        <f>COUNTIF($E$1:$E$12,D19)</f>
        <v>1</v>
      </c>
      <c r="F19" s="12" t="s">
        <v>10</v>
      </c>
      <c r="G19" s="9">
        <f>COUNTIF(G1:G12,F19)</f>
        <v>1</v>
      </c>
      <c r="H19" s="12" t="s">
        <v>10</v>
      </c>
      <c r="I19" s="9">
        <f>COUNTIF(I1:I12,H19)</f>
        <v>0</v>
      </c>
      <c r="J19" s="12" t="s">
        <v>10</v>
      </c>
      <c r="K19" s="9">
        <f>COUNTIF(K1:K12,J19)</f>
        <v>0</v>
      </c>
      <c r="L19" s="12" t="s">
        <v>10</v>
      </c>
      <c r="M19" s="9">
        <f>COUNTIF(M1:M12,L19)</f>
        <v>0</v>
      </c>
      <c r="N19" s="12" t="s">
        <v>10</v>
      </c>
      <c r="O19" s="9">
        <f>COUNTIF(O1:O12,N19)</f>
        <v>0</v>
      </c>
      <c r="P19" s="12" t="s">
        <v>10</v>
      </c>
      <c r="Q19" s="9">
        <f>COUNTIF(Q1:Q12,P19)</f>
        <v>0</v>
      </c>
      <c r="R19" s="12" t="s">
        <v>10</v>
      </c>
      <c r="S19" s="9">
        <f>COUNTIF(S1:S12,R19)</f>
        <v>0</v>
      </c>
      <c r="T19" s="12" t="s">
        <v>10</v>
      </c>
      <c r="U19" s="9">
        <f>COUNTIF(U1:U12,T19)</f>
        <v>0</v>
      </c>
      <c r="V19" s="12" t="s">
        <v>10</v>
      </c>
      <c r="W19" s="9">
        <f>COUNTIF(W1:W12,V19)</f>
        <v>0</v>
      </c>
      <c r="X19" s="12" t="s">
        <v>10</v>
      </c>
      <c r="Y19" s="9">
        <f>COUNTIF(Y1:Y12,X19)</f>
        <v>0</v>
      </c>
      <c r="Z19" s="12" t="s">
        <v>10</v>
      </c>
      <c r="AA19" s="9">
        <f>COUNTIF(AA1:AA12,Z19)</f>
        <v>0</v>
      </c>
      <c r="AB19" s="12" t="s">
        <v>10</v>
      </c>
      <c r="AC19" s="9">
        <f>COUNTIF(AC1:AC12,AB19)</f>
        <v>1</v>
      </c>
      <c r="AD19" s="12" t="s">
        <v>10</v>
      </c>
      <c r="AE19" s="9">
        <f>COUNTIF(AE1:AE12,AD19)</f>
        <v>2</v>
      </c>
      <c r="AF19" s="12" t="s">
        <v>10</v>
      </c>
      <c r="AG19" s="9">
        <f>COUNTIF(AG1:AG12,AF19)</f>
        <v>2</v>
      </c>
      <c r="AH19" s="12" t="s">
        <v>10</v>
      </c>
      <c r="AI19" s="9">
        <f>COUNTIF(AI1:AI12,AH19)</f>
        <v>0</v>
      </c>
      <c r="AJ19" s="12" t="s">
        <v>10</v>
      </c>
      <c r="AK19" s="9">
        <f>COUNTIF(AK1:AK12,AJ19)</f>
        <v>0</v>
      </c>
      <c r="AL19" s="12" t="s">
        <v>10</v>
      </c>
      <c r="AM19" s="9">
        <f>COUNTIF(AM1:AM12,AL19)</f>
        <v>0</v>
      </c>
      <c r="AN19" s="12" t="s">
        <v>10</v>
      </c>
      <c r="AO19" s="9">
        <f>COUNTIF(AO1:AO12,AN19)</f>
        <v>0</v>
      </c>
      <c r="AP19" s="12" t="s">
        <v>10</v>
      </c>
      <c r="AQ19" s="9">
        <f>COUNTIF(AQ1:AQ12,AP19)</f>
        <v>0</v>
      </c>
      <c r="AR19" s="12" t="s">
        <v>10</v>
      </c>
      <c r="AS19" s="9">
        <f>COUNTIF(AS1:AS12,AR19)</f>
        <v>0</v>
      </c>
      <c r="AT19" s="12" t="s">
        <v>10</v>
      </c>
      <c r="AU19" s="9">
        <f>COUNTIF(AU1:AU12,AT19)</f>
        <v>0</v>
      </c>
      <c r="AV19" s="12" t="s">
        <v>10</v>
      </c>
      <c r="AW19" s="9">
        <f>COUNTIF(AW1:AW12,AV19)</f>
        <v>0</v>
      </c>
      <c r="AX19" s="12" t="s">
        <v>10</v>
      </c>
      <c r="AY19" s="9">
        <f>COUNTIF(AY1:AY12,AX19)</f>
        <v>0</v>
      </c>
      <c r="AZ19" s="12" t="s">
        <v>10</v>
      </c>
      <c r="BA19" s="9">
        <f>COUNTIF(BA1:BA12,AZ19)</f>
        <v>1</v>
      </c>
      <c r="BB19" s="12" t="s">
        <v>10</v>
      </c>
      <c r="BC19" s="9">
        <f>COUNTIF(BC1:BC12,BB19)</f>
        <v>2</v>
      </c>
      <c r="BD19" s="12" t="s">
        <v>10</v>
      </c>
      <c r="BE19" s="9">
        <f>COUNTIF(BE1:BE12,BD19)</f>
        <v>1</v>
      </c>
      <c r="BF19" s="12" t="s">
        <v>10</v>
      </c>
      <c r="BG19" s="9">
        <f>COUNTIF(BG1:BG12,BF19)</f>
        <v>1</v>
      </c>
      <c r="BH19" s="12" t="s">
        <v>10</v>
      </c>
      <c r="BI19" s="9">
        <f>COUNTIF(BI1:BI12,BH19)</f>
        <v>1</v>
      </c>
      <c r="BJ19" s="12" t="s">
        <v>10</v>
      </c>
      <c r="BK19" s="9">
        <f>COUNTIF(BK1:BK12,BJ19)</f>
        <v>0</v>
      </c>
      <c r="BL19" s="12" t="s">
        <v>10</v>
      </c>
      <c r="BM19" s="9">
        <f>COUNTIF(BM1:BM12,BL19)</f>
        <v>0</v>
      </c>
      <c r="BN19" s="8">
        <v>1</v>
      </c>
      <c r="BO19" s="8">
        <f>COUNTIF(BO2:BO12,BN19)</f>
        <v>1</v>
      </c>
      <c r="BP19" s="8">
        <v>1</v>
      </c>
      <c r="BQ19" s="8">
        <f>COUNTIF(BQ2:BQ12,BP19)</f>
        <v>3</v>
      </c>
      <c r="BR19" s="8">
        <v>1</v>
      </c>
      <c r="BS19" s="8">
        <f>COUNTIF(BS2:BS12,BR19)</f>
        <v>3</v>
      </c>
      <c r="BT19" s="8">
        <v>1</v>
      </c>
      <c r="BU19" s="8">
        <f>COUNTIF(BU2:BU12,BT19)</f>
        <v>3</v>
      </c>
      <c r="BV19" s="8">
        <v>1</v>
      </c>
      <c r="BW19" s="8">
        <f>COUNTIF(BW2:BW12,BV19)</f>
        <v>6</v>
      </c>
      <c r="BX19" s="8">
        <v>1</v>
      </c>
      <c r="BY19" s="8">
        <f>COUNTIF(BY2:BY12,BX19)</f>
        <v>1</v>
      </c>
      <c r="BZ19" s="8">
        <v>1</v>
      </c>
      <c r="CA19" s="8">
        <f>COUNTIF(CA2:CA12,BZ19)</f>
        <v>1</v>
      </c>
      <c r="CB19" s="8">
        <v>1</v>
      </c>
      <c r="CC19" s="8">
        <f>COUNTIF(CC2:CC12,CB19)</f>
        <v>1</v>
      </c>
      <c r="CD19" s="8">
        <v>1</v>
      </c>
      <c r="CE19" s="8">
        <f>COUNTIF(CE2:CE12,CD19)</f>
        <v>0</v>
      </c>
      <c r="CF19" s="8">
        <v>1</v>
      </c>
      <c r="CG19" s="8">
        <f>COUNTIF(CG2:CG12,CF19)</f>
        <v>1</v>
      </c>
    </row>
    <row r="20" spans="1:87" s="8" customFormat="1" x14ac:dyDescent="0.25">
      <c r="A20" s="14"/>
      <c r="B20" s="6" t="s">
        <v>41</v>
      </c>
      <c r="C20" s="20">
        <f t="shared" si="0"/>
        <v>0</v>
      </c>
      <c r="D20" s="12" t="s">
        <v>5</v>
      </c>
      <c r="E20" s="13">
        <f>COUNTIF($E$1:$E$12,D20)</f>
        <v>2</v>
      </c>
      <c r="F20" s="12" t="s">
        <v>5</v>
      </c>
      <c r="G20" s="9">
        <f>COUNTIF(G1:G12,F20)</f>
        <v>0</v>
      </c>
      <c r="H20" s="12" t="s">
        <v>5</v>
      </c>
      <c r="I20" s="9">
        <f>COUNTIF(I1:I12,H20)</f>
        <v>0</v>
      </c>
      <c r="J20" s="12" t="s">
        <v>5</v>
      </c>
      <c r="K20" s="9">
        <f>COUNTIF(K1:K12,J20)</f>
        <v>0</v>
      </c>
      <c r="L20" s="12" t="s">
        <v>5</v>
      </c>
      <c r="M20" s="9">
        <f>COUNTIF(M1:M12,L20)</f>
        <v>0</v>
      </c>
      <c r="N20" s="12" t="s">
        <v>5</v>
      </c>
      <c r="O20" s="9">
        <f>COUNTIF(O1:O12,N20)</f>
        <v>2</v>
      </c>
      <c r="P20" s="12" t="s">
        <v>5</v>
      </c>
      <c r="Q20" s="9">
        <f>COUNTIF(Q1:Q12,P20)</f>
        <v>2</v>
      </c>
      <c r="R20" s="12" t="s">
        <v>5</v>
      </c>
      <c r="S20" s="9">
        <f>COUNTIF(S1:S12,R20)</f>
        <v>2</v>
      </c>
      <c r="T20" s="12" t="s">
        <v>5</v>
      </c>
      <c r="U20" s="9">
        <f>COUNTIF(U1:U12,T20)</f>
        <v>2</v>
      </c>
      <c r="V20" s="12" t="s">
        <v>5</v>
      </c>
      <c r="W20" s="9">
        <f>COUNTIF(W1:W12,V20)</f>
        <v>2</v>
      </c>
      <c r="X20" s="12" t="s">
        <v>5</v>
      </c>
      <c r="Y20" s="9">
        <f>COUNTIF(Y1:Y12,X20)</f>
        <v>2</v>
      </c>
      <c r="Z20" s="12" t="s">
        <v>5</v>
      </c>
      <c r="AA20" s="9">
        <f>COUNTIF(AA1:AA12,Z20)</f>
        <v>0</v>
      </c>
      <c r="AB20" s="12" t="s">
        <v>5</v>
      </c>
      <c r="AC20" s="9">
        <f>COUNTIF(AC1:AC12,AB20)</f>
        <v>1</v>
      </c>
      <c r="AD20" s="12" t="s">
        <v>5</v>
      </c>
      <c r="AE20" s="9">
        <f>COUNTIF(AE1:AE12,AD20)</f>
        <v>2</v>
      </c>
      <c r="AF20" s="12" t="s">
        <v>5</v>
      </c>
      <c r="AG20" s="9">
        <f>COUNTIF(AG1:AG12,AF20)</f>
        <v>1</v>
      </c>
      <c r="AH20" s="12" t="s">
        <v>5</v>
      </c>
      <c r="AI20" s="9">
        <f>COUNTIF(AI1:AI12,AH20)</f>
        <v>0</v>
      </c>
      <c r="AJ20" s="12" t="s">
        <v>5</v>
      </c>
      <c r="AK20" s="9">
        <f>COUNTIF(AK1:AK12,AJ20)</f>
        <v>0</v>
      </c>
      <c r="AL20" s="12" t="s">
        <v>5</v>
      </c>
      <c r="AM20" s="9">
        <f>COUNTIF(AM1:AM12,AL20)</f>
        <v>0</v>
      </c>
      <c r="AN20" s="12" t="s">
        <v>5</v>
      </c>
      <c r="AO20" s="9">
        <f>COUNTIF(AO1:AO12,AN20)</f>
        <v>0</v>
      </c>
      <c r="AP20" s="12" t="s">
        <v>5</v>
      </c>
      <c r="AQ20" s="9">
        <f>COUNTIF(AQ1:AQ12,AP20)</f>
        <v>0</v>
      </c>
      <c r="AR20" s="12" t="s">
        <v>5</v>
      </c>
      <c r="AS20" s="9">
        <f>COUNTIF(AS1:AS12,AR20)</f>
        <v>0</v>
      </c>
      <c r="AT20" s="12" t="s">
        <v>5</v>
      </c>
      <c r="AU20" s="9">
        <f>COUNTIF(AU1:AU12,AT20)</f>
        <v>0</v>
      </c>
      <c r="AV20" s="12" t="s">
        <v>5</v>
      </c>
      <c r="AW20" s="9">
        <f>COUNTIF(AW1:AW12,AV20)</f>
        <v>0</v>
      </c>
      <c r="AX20" s="12" t="s">
        <v>5</v>
      </c>
      <c r="AY20" s="9">
        <f>COUNTIF(AY1:AY12,AX20)</f>
        <v>0</v>
      </c>
      <c r="AZ20" s="12" t="s">
        <v>5</v>
      </c>
      <c r="BA20" s="9">
        <f>COUNTIF(BA1:BA12,AZ20)</f>
        <v>3</v>
      </c>
      <c r="BB20" s="12" t="s">
        <v>5</v>
      </c>
      <c r="BC20" s="9">
        <f>COUNTIF(BC1:BC12,BB20)</f>
        <v>2</v>
      </c>
      <c r="BD20" s="12" t="s">
        <v>5</v>
      </c>
      <c r="BE20" s="9">
        <f>COUNTIF(BE1:BE12,BD20)</f>
        <v>1</v>
      </c>
      <c r="BF20" s="12" t="s">
        <v>5</v>
      </c>
      <c r="BG20" s="9">
        <f>COUNTIF(BG1:BG12,BF20)</f>
        <v>0</v>
      </c>
      <c r="BH20" s="12" t="s">
        <v>5</v>
      </c>
      <c r="BI20" s="9">
        <f>COUNTIF(BI1:BI12,BH20)</f>
        <v>1</v>
      </c>
      <c r="BJ20" s="12" t="s">
        <v>5</v>
      </c>
      <c r="BK20" s="9">
        <f>COUNTIF(BK1:BK12,BJ20)</f>
        <v>3</v>
      </c>
      <c r="BL20" s="12" t="s">
        <v>5</v>
      </c>
      <c r="BM20" s="9">
        <f>COUNTIF(BM1:BM12,BL20)</f>
        <v>3</v>
      </c>
      <c r="BN20" s="8">
        <v>2</v>
      </c>
      <c r="BO20" s="8">
        <f>COUNTIF(BO2:BO12,BN20)</f>
        <v>3</v>
      </c>
      <c r="BP20" s="8">
        <v>2</v>
      </c>
      <c r="BQ20" s="8">
        <f>COUNTIF(BQ2:BQ12,BP20)</f>
        <v>3</v>
      </c>
      <c r="BR20" s="8">
        <v>2</v>
      </c>
      <c r="BS20" s="8">
        <f>COUNTIF(BS2:BS12,BR20)</f>
        <v>4</v>
      </c>
      <c r="BT20" s="8">
        <v>2</v>
      </c>
      <c r="BU20" s="8">
        <f>COUNTIF(BU2:BU12,BT20)</f>
        <v>2</v>
      </c>
      <c r="BV20" s="8">
        <v>2</v>
      </c>
      <c r="BW20" s="8">
        <f>COUNTIF(BW2:BW12,BV20)</f>
        <v>2</v>
      </c>
      <c r="BX20" s="8">
        <v>2</v>
      </c>
      <c r="BY20" s="8">
        <f>COUNTIF(BY2:BY12,BX20)</f>
        <v>3</v>
      </c>
      <c r="BZ20" s="8">
        <v>2</v>
      </c>
      <c r="CA20" s="8">
        <f>COUNTIF(CA2:CA12,BZ20)</f>
        <v>1</v>
      </c>
      <c r="CB20" s="8">
        <v>2</v>
      </c>
      <c r="CC20" s="8">
        <f>COUNTIF(CC2:CC12,CB20)</f>
        <v>3</v>
      </c>
      <c r="CD20" s="8">
        <v>2</v>
      </c>
      <c r="CE20" s="8">
        <f>COUNTIF(CE2:CE12,CD20)</f>
        <v>4</v>
      </c>
      <c r="CF20" s="8">
        <v>2</v>
      </c>
      <c r="CG20" s="8">
        <f>COUNTIF(CG2:CG12,CF20)</f>
        <v>1</v>
      </c>
    </row>
    <row r="21" spans="1:87" s="8" customFormat="1" x14ac:dyDescent="0.25">
      <c r="A21" s="14"/>
      <c r="B21" s="6" t="s">
        <v>9</v>
      </c>
      <c r="C21" s="20">
        <f t="shared" si="0"/>
        <v>0</v>
      </c>
      <c r="D21" s="12" t="s">
        <v>6</v>
      </c>
      <c r="E21" s="13">
        <f>COUNTIF($E$1:$E$12,D21)</f>
        <v>0</v>
      </c>
      <c r="F21" s="12" t="s">
        <v>6</v>
      </c>
      <c r="G21" s="9">
        <f>COUNTIF(G1:G12,F21)</f>
        <v>1</v>
      </c>
      <c r="H21" s="12" t="s">
        <v>6</v>
      </c>
      <c r="I21" s="9">
        <f>COUNTIF(I1:I12,H21)</f>
        <v>0</v>
      </c>
      <c r="J21" s="12" t="s">
        <v>6</v>
      </c>
      <c r="K21" s="9">
        <f>COUNTIF(K1:K12,J21)</f>
        <v>1</v>
      </c>
      <c r="L21" s="12" t="s">
        <v>6</v>
      </c>
      <c r="M21" s="9">
        <f>COUNTIF(M1:M12,L21)</f>
        <v>1</v>
      </c>
      <c r="N21" s="12" t="s">
        <v>6</v>
      </c>
      <c r="O21" s="9">
        <f>COUNTIF(O1:O12,N21)</f>
        <v>0</v>
      </c>
      <c r="P21" s="12" t="s">
        <v>6</v>
      </c>
      <c r="Q21" s="9">
        <f>COUNTIF(Q1:Q12,P21)</f>
        <v>0</v>
      </c>
      <c r="R21" s="12" t="s">
        <v>6</v>
      </c>
      <c r="S21" s="9">
        <f>COUNTIF(S1:S12,R21)</f>
        <v>0</v>
      </c>
      <c r="T21" s="12" t="s">
        <v>6</v>
      </c>
      <c r="U21" s="9">
        <f>COUNTIF(U1:U12,T21)</f>
        <v>1</v>
      </c>
      <c r="V21" s="12" t="s">
        <v>6</v>
      </c>
      <c r="W21" s="9">
        <f>COUNTIF(W1:W12,V21)</f>
        <v>1</v>
      </c>
      <c r="X21" s="12" t="s">
        <v>6</v>
      </c>
      <c r="Y21" s="9">
        <f>COUNTIF(Y1:Y12,X21)</f>
        <v>1</v>
      </c>
      <c r="Z21" s="12" t="s">
        <v>6</v>
      </c>
      <c r="AA21" s="9">
        <f>COUNTIF(AA1:AA12,Z21)</f>
        <v>1</v>
      </c>
      <c r="AB21" s="12" t="s">
        <v>6</v>
      </c>
      <c r="AC21" s="9">
        <f>COUNTIF(AC1:AC12,AB21)</f>
        <v>1</v>
      </c>
      <c r="AD21" s="12" t="s">
        <v>6</v>
      </c>
      <c r="AE21" s="9">
        <f>COUNTIF(AE1:AE12,AD21)</f>
        <v>1</v>
      </c>
      <c r="AF21" s="12" t="s">
        <v>6</v>
      </c>
      <c r="AG21" s="9">
        <f>COUNTIF(AG1:AG12,AF21)</f>
        <v>1</v>
      </c>
      <c r="AH21" s="12" t="s">
        <v>6</v>
      </c>
      <c r="AI21" s="9">
        <f>COUNTIF(AI1:AI12,AH21)</f>
        <v>0</v>
      </c>
      <c r="AJ21" s="12" t="s">
        <v>6</v>
      </c>
      <c r="AK21" s="9">
        <f>COUNTIF(AK1:AK12,AJ21)</f>
        <v>1</v>
      </c>
      <c r="AL21" s="12" t="s">
        <v>6</v>
      </c>
      <c r="AM21" s="9">
        <f>COUNTIF(AM1:AM12,AL21)</f>
        <v>2</v>
      </c>
      <c r="AN21" s="12" t="s">
        <v>6</v>
      </c>
      <c r="AO21" s="9">
        <f>COUNTIF(AO1:AO12,AN21)</f>
        <v>1</v>
      </c>
      <c r="AP21" s="12" t="s">
        <v>6</v>
      </c>
      <c r="AQ21" s="9">
        <f>COUNTIF(AQ1:AQ12,AP21)</f>
        <v>0</v>
      </c>
      <c r="AR21" s="12" t="s">
        <v>6</v>
      </c>
      <c r="AS21" s="9">
        <f>COUNTIF(AS1:AS12,AR21)</f>
        <v>1</v>
      </c>
      <c r="AT21" s="12" t="s">
        <v>6</v>
      </c>
      <c r="AU21" s="9">
        <f>COUNTIF(AU1:AU12,AT21)</f>
        <v>0</v>
      </c>
      <c r="AV21" s="12" t="s">
        <v>6</v>
      </c>
      <c r="AW21" s="9">
        <f>COUNTIF(AW1:AW12,AV21)</f>
        <v>0</v>
      </c>
      <c r="AX21" s="12" t="s">
        <v>6</v>
      </c>
      <c r="AY21" s="9">
        <f>COUNTIF(AY1:AY12,AX21)</f>
        <v>0</v>
      </c>
      <c r="AZ21" s="12" t="s">
        <v>6</v>
      </c>
      <c r="BA21" s="9">
        <f>COUNTIF(BA1:BA12,AZ21)</f>
        <v>0</v>
      </c>
      <c r="BB21" s="12" t="s">
        <v>6</v>
      </c>
      <c r="BC21" s="9">
        <f>COUNTIF(BC1:BC12,BB21)</f>
        <v>1</v>
      </c>
      <c r="BD21" s="12" t="s">
        <v>6</v>
      </c>
      <c r="BE21" s="9">
        <f>COUNTIF(BE1:BE12,BD21)</f>
        <v>1</v>
      </c>
      <c r="BF21" s="12" t="s">
        <v>6</v>
      </c>
      <c r="BG21" s="9">
        <f>COUNTIF(BG1:BG12,BF21)</f>
        <v>1</v>
      </c>
      <c r="BH21" s="12" t="s">
        <v>6</v>
      </c>
      <c r="BI21" s="9">
        <f>COUNTIF(BI1:BI12,BH21)</f>
        <v>0</v>
      </c>
      <c r="BJ21" s="12" t="s">
        <v>6</v>
      </c>
      <c r="BK21" s="9">
        <f>COUNTIF(BK1:BK12,BJ21)</f>
        <v>0</v>
      </c>
      <c r="BL21" s="12" t="s">
        <v>6</v>
      </c>
      <c r="BM21" s="9">
        <f>COUNTIF(BM1:BM12,BL21)</f>
        <v>0</v>
      </c>
      <c r="BN21" s="8">
        <v>3</v>
      </c>
      <c r="BO21" s="8">
        <f>COUNTIF(BO2:BO12,BN21)</f>
        <v>4</v>
      </c>
      <c r="BP21" s="8">
        <v>3</v>
      </c>
      <c r="BQ21" s="8">
        <f>COUNTIF(BQ2:BQ12,BP21)</f>
        <v>4</v>
      </c>
      <c r="BR21" s="8">
        <v>3</v>
      </c>
      <c r="BS21" s="8">
        <f>COUNTIF(BS2:BS12,BR21)</f>
        <v>1</v>
      </c>
      <c r="BT21" s="8">
        <v>3</v>
      </c>
      <c r="BU21" s="8">
        <f>COUNTIF(BU2:BU12,BT21)</f>
        <v>2</v>
      </c>
      <c r="BV21" s="8">
        <v>3</v>
      </c>
      <c r="BW21" s="8">
        <f>COUNTIF(BW2:BW12,BV21)</f>
        <v>1</v>
      </c>
      <c r="BX21" s="8">
        <v>3</v>
      </c>
      <c r="BY21" s="8">
        <f>COUNTIF(BY2:BY12,BX21)</f>
        <v>5</v>
      </c>
      <c r="BZ21" s="8">
        <v>3</v>
      </c>
      <c r="CA21" s="8">
        <f>COUNTIF(CA2:CA12,BZ21)</f>
        <v>2</v>
      </c>
      <c r="CB21" s="8">
        <v>3</v>
      </c>
      <c r="CC21" s="8">
        <f>COUNTIF(CC2:CC12,CB21)</f>
        <v>2</v>
      </c>
      <c r="CD21" s="8">
        <v>3</v>
      </c>
      <c r="CE21" s="8">
        <f>COUNTIF(CE2:CE12,CD21)</f>
        <v>2</v>
      </c>
      <c r="CF21" s="8">
        <v>3</v>
      </c>
      <c r="CG21" s="8">
        <f>COUNTIF(CG2:CG12,CF21)</f>
        <v>5</v>
      </c>
    </row>
    <row r="22" spans="1:87" s="8" customFormat="1" ht="17.25" thickBot="1" x14ac:dyDescent="0.3">
      <c r="A22" s="14"/>
      <c r="B22" s="6" t="s">
        <v>89</v>
      </c>
      <c r="C22" s="20">
        <f t="shared" si="0"/>
        <v>0</v>
      </c>
      <c r="D22" s="25" t="s">
        <v>361</v>
      </c>
      <c r="E22" s="16">
        <f>COUNTIF($E$1:$E$12,D22)</f>
        <v>2</v>
      </c>
      <c r="F22" s="25" t="s">
        <v>361</v>
      </c>
      <c r="G22" s="24">
        <f>COUNTIF(G1:G12,F22)</f>
        <v>3</v>
      </c>
      <c r="H22" s="25" t="s">
        <v>361</v>
      </c>
      <c r="I22" s="24">
        <f>COUNTIF(I1:I12,H22)</f>
        <v>5</v>
      </c>
      <c r="J22" s="25" t="s">
        <v>361</v>
      </c>
      <c r="K22" s="24">
        <f>COUNTIF(K1:K12,J22)</f>
        <v>4</v>
      </c>
      <c r="L22" s="25" t="s">
        <v>361</v>
      </c>
      <c r="M22" s="24">
        <f>COUNTIF(M1:M12,L22)</f>
        <v>6</v>
      </c>
      <c r="N22" s="25" t="s">
        <v>361</v>
      </c>
      <c r="O22" s="24">
        <f>COUNTIF(O1:O12,N22)</f>
        <v>5</v>
      </c>
      <c r="P22" s="25" t="s">
        <v>361</v>
      </c>
      <c r="Q22" s="24">
        <f>COUNTIF(Q1:Q12,P22)</f>
        <v>5</v>
      </c>
      <c r="R22" s="25" t="s">
        <v>361</v>
      </c>
      <c r="S22" s="24">
        <f>COUNTIF(S1:S12,R22)</f>
        <v>3</v>
      </c>
      <c r="T22" s="25" t="s">
        <v>361</v>
      </c>
      <c r="U22" s="24">
        <f>COUNTIF(U1:U12,T22)</f>
        <v>3</v>
      </c>
      <c r="V22" s="25" t="s">
        <v>361</v>
      </c>
      <c r="W22" s="24">
        <f>COUNTIF(W1:W12,V22)</f>
        <v>3</v>
      </c>
      <c r="X22" s="25" t="s">
        <v>361</v>
      </c>
      <c r="Y22" s="24">
        <f>COUNTIF(Y1:Y12,X22)</f>
        <v>2</v>
      </c>
      <c r="Z22" s="25" t="s">
        <v>361</v>
      </c>
      <c r="AA22" s="24">
        <f>COUNTIF(AA1:AA12,Z22)</f>
        <v>8</v>
      </c>
      <c r="AB22" s="25" t="s">
        <v>361</v>
      </c>
      <c r="AC22" s="24">
        <f>COUNTIF(AC1:AC12,AB22)</f>
        <v>6</v>
      </c>
      <c r="AD22" s="25" t="s">
        <v>361</v>
      </c>
      <c r="AE22" s="24">
        <f>COUNTIF(AE1:AE12,AD22)</f>
        <v>5</v>
      </c>
      <c r="AF22" s="25" t="s">
        <v>361</v>
      </c>
      <c r="AG22" s="24">
        <f>COUNTIF(AG1:AG12,AF22)</f>
        <v>5</v>
      </c>
      <c r="AH22" s="25" t="s">
        <v>361</v>
      </c>
      <c r="AI22" s="24">
        <f>COUNTIF(AI1:AI12,AH22)</f>
        <v>1</v>
      </c>
      <c r="AJ22" s="25" t="s">
        <v>361</v>
      </c>
      <c r="AK22" s="24">
        <f>COUNTIF(AK1:AK12,AJ22)</f>
        <v>7</v>
      </c>
      <c r="AL22" s="25" t="s">
        <v>361</v>
      </c>
      <c r="AM22" s="24">
        <f>COUNTIF(AM1:AM12,AL22)</f>
        <v>7</v>
      </c>
      <c r="AN22" s="25" t="s">
        <v>361</v>
      </c>
      <c r="AO22" s="24">
        <f>COUNTIF(AO1:AO12,AN22)</f>
        <v>7</v>
      </c>
      <c r="AP22" s="25" t="s">
        <v>361</v>
      </c>
      <c r="AQ22" s="24">
        <f>COUNTIF(AQ1:AQ12,AP22)</f>
        <v>6</v>
      </c>
      <c r="AR22" s="25" t="s">
        <v>361</v>
      </c>
      <c r="AS22" s="24">
        <f>COUNTIF(AS1:AS12,AR22)</f>
        <v>7</v>
      </c>
      <c r="AT22" s="25" t="s">
        <v>361</v>
      </c>
      <c r="AU22" s="24">
        <f>COUNTIF(AU1:AU12,AT22)</f>
        <v>7</v>
      </c>
      <c r="AV22" s="25" t="s">
        <v>361</v>
      </c>
      <c r="AW22" s="24">
        <f>COUNTIF(AW1:AW12,AV22)</f>
        <v>4</v>
      </c>
      <c r="AX22" s="25" t="s">
        <v>361</v>
      </c>
      <c r="AY22" s="24">
        <f>COUNTIF(AY1:AY12,AX22)</f>
        <v>3</v>
      </c>
      <c r="AZ22" s="25" t="s">
        <v>361</v>
      </c>
      <c r="BA22" s="24">
        <f>COUNTIF(BA1:BA12,AZ22)</f>
        <v>6</v>
      </c>
      <c r="BB22" s="25" t="s">
        <v>361</v>
      </c>
      <c r="BC22" s="24">
        <f>COUNTIF(BC1:BC12,BB22)</f>
        <v>5</v>
      </c>
      <c r="BD22" s="25" t="s">
        <v>361</v>
      </c>
      <c r="BE22" s="24">
        <f>COUNTIF(BE1:BE12,BD22)</f>
        <v>5</v>
      </c>
      <c r="BF22" s="25" t="s">
        <v>361</v>
      </c>
      <c r="BG22" s="24">
        <f>COUNTIF(BG1:BG12,BF22)</f>
        <v>7</v>
      </c>
      <c r="BH22" s="25" t="s">
        <v>361</v>
      </c>
      <c r="BI22" s="24">
        <f>COUNTIF(BI1:BI12,BH22)</f>
        <v>9</v>
      </c>
      <c r="BJ22" s="25" t="s">
        <v>361</v>
      </c>
      <c r="BK22" s="24">
        <f>COUNTIF(BK1:BK12,BJ22)</f>
        <v>8</v>
      </c>
      <c r="BL22" s="25" t="s">
        <v>361</v>
      </c>
      <c r="BM22" s="24">
        <f>COUNTIF(BM1:BM12,BL22)</f>
        <v>7</v>
      </c>
      <c r="BN22" s="8">
        <v>4</v>
      </c>
      <c r="BO22" s="8">
        <f>COUNTIF(BO2:BO12,BN22)</f>
        <v>1</v>
      </c>
      <c r="BP22" s="8">
        <v>4</v>
      </c>
      <c r="BQ22" s="8">
        <f>COUNTIF(BQ2:BQ12,BP22)</f>
        <v>0</v>
      </c>
      <c r="BR22" s="8">
        <v>4</v>
      </c>
      <c r="BS22" s="8">
        <f>COUNTIF(BS2:BS12,BR22)</f>
        <v>1</v>
      </c>
      <c r="BT22" s="8">
        <v>4</v>
      </c>
      <c r="BU22" s="8">
        <f>COUNTIF(BU2:BU12,BT22)</f>
        <v>2</v>
      </c>
      <c r="BV22" s="8">
        <v>4</v>
      </c>
      <c r="BW22" s="8">
        <f>COUNTIF(BW2:BW12,BV22)</f>
        <v>0</v>
      </c>
      <c r="BX22" s="8">
        <v>4</v>
      </c>
      <c r="BY22" s="8">
        <f>COUNTIF(BY2:BY12,BX22)</f>
        <v>1</v>
      </c>
      <c r="BZ22" s="8">
        <v>4</v>
      </c>
      <c r="CA22" s="8">
        <f>COUNTIF(CA2:CA12,BZ22)</f>
        <v>5</v>
      </c>
      <c r="CB22" s="8">
        <v>4</v>
      </c>
      <c r="CC22" s="8">
        <f>COUNTIF(CC2:CC12,CB22)</f>
        <v>3</v>
      </c>
      <c r="CD22" s="8">
        <v>4</v>
      </c>
      <c r="CE22" s="8">
        <f>COUNTIF(CE2:CE12,CD22)</f>
        <v>3</v>
      </c>
      <c r="CF22" s="8">
        <v>4</v>
      </c>
      <c r="CG22" s="8">
        <f>COUNTIF(CG2:CG12,CF22)</f>
        <v>3</v>
      </c>
    </row>
    <row r="23" spans="1:87" s="8" customFormat="1" x14ac:dyDescent="0.25">
      <c r="A23" s="14"/>
      <c r="B23" s="6" t="s">
        <v>44</v>
      </c>
      <c r="C23" s="20">
        <f t="shared" si="0"/>
        <v>0</v>
      </c>
      <c r="D23" s="10" t="s">
        <v>4</v>
      </c>
      <c r="E23" s="31">
        <f>E18/$C$17</f>
        <v>0.54545454545454541</v>
      </c>
      <c r="F23" s="10" t="s">
        <v>4</v>
      </c>
      <c r="G23" s="31">
        <f>G18/$C$17</f>
        <v>0.54545454545454541</v>
      </c>
      <c r="H23" s="10" t="s">
        <v>4</v>
      </c>
      <c r="I23" s="31">
        <f>I18/$C$17</f>
        <v>0.54545454545454541</v>
      </c>
      <c r="J23" s="10" t="s">
        <v>4</v>
      </c>
      <c r="K23" s="31">
        <f>K18/$C$17</f>
        <v>0.54545454545454541</v>
      </c>
      <c r="L23" s="10" t="s">
        <v>4</v>
      </c>
      <c r="M23" s="31">
        <f>M18/$C$17</f>
        <v>0.36363636363636365</v>
      </c>
      <c r="N23" s="10" t="s">
        <v>4</v>
      </c>
      <c r="O23" s="31">
        <f>O18/$C$17</f>
        <v>0.36363636363636365</v>
      </c>
      <c r="P23" s="10" t="s">
        <v>4</v>
      </c>
      <c r="Q23" s="31">
        <f>Q18/$C$17</f>
        <v>0.36363636363636365</v>
      </c>
      <c r="R23" s="10" t="s">
        <v>4</v>
      </c>
      <c r="S23" s="31">
        <f>S18/$C$17</f>
        <v>0.54545454545454541</v>
      </c>
      <c r="T23" s="10" t="s">
        <v>4</v>
      </c>
      <c r="U23" s="31">
        <f>U18/$C$17</f>
        <v>0.45454545454545453</v>
      </c>
      <c r="V23" s="10" t="s">
        <v>4</v>
      </c>
      <c r="W23" s="31">
        <f>W18/$C$17</f>
        <v>0.45454545454545453</v>
      </c>
      <c r="X23" s="10" t="s">
        <v>4</v>
      </c>
      <c r="Y23" s="31">
        <f>Y18/$C$17</f>
        <v>0.54545454545454541</v>
      </c>
      <c r="Z23" s="10" t="s">
        <v>4</v>
      </c>
      <c r="AA23" s="31">
        <f>AA18/$C$17</f>
        <v>0.18181818181818182</v>
      </c>
      <c r="AB23" s="10" t="s">
        <v>4</v>
      </c>
      <c r="AC23" s="31">
        <f>AC18/$C$17</f>
        <v>0.18181818181818182</v>
      </c>
      <c r="AD23" s="10" t="s">
        <v>4</v>
      </c>
      <c r="AE23" s="31">
        <f>AE18/$C$17</f>
        <v>9.0909090909090912E-2</v>
      </c>
      <c r="AF23" s="10" t="s">
        <v>4</v>
      </c>
      <c r="AG23" s="31">
        <f>AG18/$C$17</f>
        <v>0.18181818181818182</v>
      </c>
      <c r="AH23" s="10" t="s">
        <v>4</v>
      </c>
      <c r="AI23" s="31">
        <f>AI18/$C$17</f>
        <v>0.90909090909090906</v>
      </c>
      <c r="AJ23" s="10" t="s">
        <v>4</v>
      </c>
      <c r="AK23" s="31">
        <f>AK18/$C$17</f>
        <v>0.27272727272727271</v>
      </c>
      <c r="AL23" s="10" t="s">
        <v>4</v>
      </c>
      <c r="AM23" s="31">
        <f>AM18/$C$17</f>
        <v>0.18181818181818182</v>
      </c>
      <c r="AN23" s="10" t="s">
        <v>4</v>
      </c>
      <c r="AO23" s="31">
        <f>AO18/$C$17</f>
        <v>0.27272727272727271</v>
      </c>
      <c r="AP23" s="10" t="s">
        <v>4</v>
      </c>
      <c r="AQ23" s="31">
        <f>AQ18/$C$17</f>
        <v>0.45454545454545453</v>
      </c>
      <c r="AR23" s="10" t="s">
        <v>4</v>
      </c>
      <c r="AS23" s="31">
        <f>AS18/$C$17</f>
        <v>0.27272727272727271</v>
      </c>
      <c r="AT23" s="10" t="s">
        <v>4</v>
      </c>
      <c r="AU23" s="31">
        <f>AU18/$C$17</f>
        <v>0.36363636363636365</v>
      </c>
      <c r="AV23" s="10" t="s">
        <v>4</v>
      </c>
      <c r="AW23" s="31">
        <f>AW18/$C$17</f>
        <v>0.63636363636363635</v>
      </c>
      <c r="AX23" s="10" t="s">
        <v>4</v>
      </c>
      <c r="AY23" s="31">
        <f>AY18/$C$17</f>
        <v>0.72727272727272729</v>
      </c>
      <c r="AZ23" s="10" t="s">
        <v>4</v>
      </c>
      <c r="BA23" s="31">
        <f>BA18/$C$17</f>
        <v>9.0909090909090912E-2</v>
      </c>
      <c r="BB23" s="10" t="s">
        <v>4</v>
      </c>
      <c r="BC23" s="31">
        <f>BC18/$C$17</f>
        <v>9.0909090909090912E-2</v>
      </c>
      <c r="BD23" s="10" t="s">
        <v>4</v>
      </c>
      <c r="BE23" s="31">
        <f>BE18/$C$17</f>
        <v>0.27272727272727271</v>
      </c>
      <c r="BF23" s="10" t="s">
        <v>4</v>
      </c>
      <c r="BG23" s="31">
        <f>BG18/$C$17</f>
        <v>0.18181818181818182</v>
      </c>
      <c r="BH23" s="10" t="s">
        <v>4</v>
      </c>
      <c r="BI23" s="31">
        <f>BI18/$C$17</f>
        <v>0</v>
      </c>
      <c r="BJ23" s="10" t="s">
        <v>4</v>
      </c>
      <c r="BK23" s="31">
        <f>BK18/$C$17</f>
        <v>0</v>
      </c>
      <c r="BL23" s="10" t="s">
        <v>4</v>
      </c>
      <c r="BM23" s="31">
        <f>BM18/$C$17</f>
        <v>9.0909090909090912E-2</v>
      </c>
      <c r="BN23" s="8">
        <v>5</v>
      </c>
      <c r="BO23" s="8">
        <f>COUNTIF(BO2:BO12,BN23)</f>
        <v>2</v>
      </c>
      <c r="BP23" s="8">
        <v>5</v>
      </c>
      <c r="BQ23" s="8">
        <f>COUNTIF(BQ2:BQ12,BP23)</f>
        <v>1</v>
      </c>
      <c r="BR23" s="8">
        <v>5</v>
      </c>
      <c r="BS23" s="8">
        <f>COUNTIF(BS2:BS12,BR23)</f>
        <v>2</v>
      </c>
      <c r="BT23" s="8">
        <v>5</v>
      </c>
      <c r="BU23" s="8">
        <f>COUNTIF(BU2:BU12,BT23)</f>
        <v>2</v>
      </c>
      <c r="BV23" s="8">
        <v>5</v>
      </c>
      <c r="BW23" s="8">
        <f>COUNTIF(BW2:BW12,BV23)</f>
        <v>2</v>
      </c>
      <c r="BX23" s="8">
        <v>5</v>
      </c>
      <c r="BY23" s="8">
        <f>COUNTIF(BY2:BY12,BX23)</f>
        <v>1</v>
      </c>
      <c r="BZ23" s="8">
        <v>5</v>
      </c>
      <c r="CA23" s="8">
        <f>COUNTIF(CA2:CA12,BZ23)</f>
        <v>2</v>
      </c>
      <c r="CB23" s="8">
        <v>5</v>
      </c>
      <c r="CC23" s="8">
        <f>COUNTIF(CC2:CC12,CB23)</f>
        <v>2</v>
      </c>
      <c r="CD23" s="8">
        <v>5</v>
      </c>
      <c r="CE23" s="8">
        <f>COUNTIF(CE2:CE12,CD23)</f>
        <v>2</v>
      </c>
      <c r="CF23" s="8">
        <v>5</v>
      </c>
      <c r="CG23" s="8">
        <f>COUNTIF(CG2:CG12,CF23)</f>
        <v>1</v>
      </c>
    </row>
    <row r="24" spans="1:87" s="8" customFormat="1" x14ac:dyDescent="0.25">
      <c r="A24" s="14"/>
      <c r="B24" s="6" t="s">
        <v>176</v>
      </c>
      <c r="C24" s="20">
        <f t="shared" si="0"/>
        <v>0</v>
      </c>
      <c r="D24" s="12" t="s">
        <v>10</v>
      </c>
      <c r="E24" s="32">
        <f>E19/$C$17</f>
        <v>9.0909090909090912E-2</v>
      </c>
      <c r="F24" s="12" t="s">
        <v>10</v>
      </c>
      <c r="G24" s="32">
        <f>G19/$C$17</f>
        <v>9.0909090909090912E-2</v>
      </c>
      <c r="H24" s="12" t="s">
        <v>10</v>
      </c>
      <c r="I24" s="32">
        <f>I19/$C$17</f>
        <v>0</v>
      </c>
      <c r="J24" s="12" t="s">
        <v>10</v>
      </c>
      <c r="K24" s="32">
        <f>K19/$C$17</f>
        <v>0</v>
      </c>
      <c r="L24" s="12" t="s">
        <v>10</v>
      </c>
      <c r="M24" s="32">
        <f>M19/$C$17</f>
        <v>0</v>
      </c>
      <c r="N24" s="12" t="s">
        <v>10</v>
      </c>
      <c r="O24" s="32">
        <f>O19/$C$17</f>
        <v>0</v>
      </c>
      <c r="P24" s="12" t="s">
        <v>10</v>
      </c>
      <c r="Q24" s="32">
        <f>Q19/$C$17</f>
        <v>0</v>
      </c>
      <c r="R24" s="12" t="s">
        <v>10</v>
      </c>
      <c r="S24" s="32">
        <f>S19/$C$17</f>
        <v>0</v>
      </c>
      <c r="T24" s="12" t="s">
        <v>10</v>
      </c>
      <c r="U24" s="32">
        <f>U19/$C$17</f>
        <v>0</v>
      </c>
      <c r="V24" s="12" t="s">
        <v>10</v>
      </c>
      <c r="W24" s="32">
        <f>W19/$C$17</f>
        <v>0</v>
      </c>
      <c r="X24" s="12" t="s">
        <v>10</v>
      </c>
      <c r="Y24" s="32">
        <f>Y19/$C$17</f>
        <v>0</v>
      </c>
      <c r="Z24" s="12" t="s">
        <v>10</v>
      </c>
      <c r="AA24" s="32">
        <f>AA19/$C$17</f>
        <v>0</v>
      </c>
      <c r="AB24" s="12" t="s">
        <v>10</v>
      </c>
      <c r="AC24" s="32">
        <f>AC19/$C$17</f>
        <v>9.0909090909090912E-2</v>
      </c>
      <c r="AD24" s="12" t="s">
        <v>10</v>
      </c>
      <c r="AE24" s="32">
        <f>AE19/$C$17</f>
        <v>0.18181818181818182</v>
      </c>
      <c r="AF24" s="12" t="s">
        <v>10</v>
      </c>
      <c r="AG24" s="32">
        <f>AG19/$C$17</f>
        <v>0.18181818181818182</v>
      </c>
      <c r="AH24" s="12" t="s">
        <v>10</v>
      </c>
      <c r="AI24" s="32">
        <f>AI19/$C$17</f>
        <v>0</v>
      </c>
      <c r="AJ24" s="12" t="s">
        <v>10</v>
      </c>
      <c r="AK24" s="32">
        <f>AK19/$C$17</f>
        <v>0</v>
      </c>
      <c r="AL24" s="12" t="s">
        <v>10</v>
      </c>
      <c r="AM24" s="32">
        <f>AM19/$C$17</f>
        <v>0</v>
      </c>
      <c r="AN24" s="12" t="s">
        <v>10</v>
      </c>
      <c r="AO24" s="32">
        <f>AO19/$C$17</f>
        <v>0</v>
      </c>
      <c r="AP24" s="12" t="s">
        <v>10</v>
      </c>
      <c r="AQ24" s="32">
        <f>AQ19/$C$17</f>
        <v>0</v>
      </c>
      <c r="AR24" s="12" t="s">
        <v>10</v>
      </c>
      <c r="AS24" s="32">
        <f>AS19/$C$17</f>
        <v>0</v>
      </c>
      <c r="AT24" s="12" t="s">
        <v>10</v>
      </c>
      <c r="AU24" s="32">
        <f>AU19/$C$17</f>
        <v>0</v>
      </c>
      <c r="AV24" s="12" t="s">
        <v>10</v>
      </c>
      <c r="AW24" s="32">
        <f>AW19/$C$17</f>
        <v>0</v>
      </c>
      <c r="AX24" s="12" t="s">
        <v>10</v>
      </c>
      <c r="AY24" s="32">
        <f>AY19/$C$17</f>
        <v>0</v>
      </c>
      <c r="AZ24" s="12" t="s">
        <v>10</v>
      </c>
      <c r="BA24" s="32">
        <f>BA19/$C$17</f>
        <v>9.0909090909090912E-2</v>
      </c>
      <c r="BB24" s="12" t="s">
        <v>10</v>
      </c>
      <c r="BC24" s="32">
        <f>BC19/$C$17</f>
        <v>0.18181818181818182</v>
      </c>
      <c r="BD24" s="12" t="s">
        <v>10</v>
      </c>
      <c r="BE24" s="32">
        <f>BE19/$C$17</f>
        <v>9.0909090909090912E-2</v>
      </c>
      <c r="BF24" s="12" t="s">
        <v>10</v>
      </c>
      <c r="BG24" s="32">
        <f>BG19/$C$17</f>
        <v>9.0909090909090912E-2</v>
      </c>
      <c r="BH24" s="12" t="s">
        <v>10</v>
      </c>
      <c r="BI24" s="32">
        <f>BI19/$C$17</f>
        <v>9.0909090909090912E-2</v>
      </c>
      <c r="BJ24" s="12" t="s">
        <v>10</v>
      </c>
      <c r="BK24" s="32">
        <f>BK19/$C$17</f>
        <v>0</v>
      </c>
      <c r="BL24" s="12" t="s">
        <v>10</v>
      </c>
      <c r="BM24" s="32">
        <f>BM19/$C$17</f>
        <v>0</v>
      </c>
      <c r="BN24" s="130" t="s">
        <v>409</v>
      </c>
      <c r="BO24" s="130"/>
      <c r="BP24" s="130" t="s">
        <v>409</v>
      </c>
      <c r="BQ24" s="130"/>
      <c r="BR24" s="130" t="s">
        <v>409</v>
      </c>
      <c r="BS24" s="130"/>
      <c r="BT24" s="130" t="s">
        <v>409</v>
      </c>
      <c r="BU24" s="130"/>
      <c r="BV24" s="130" t="s">
        <v>409</v>
      </c>
      <c r="BW24" s="130"/>
      <c r="BX24" s="130" t="s">
        <v>409</v>
      </c>
      <c r="BY24" s="130"/>
      <c r="BZ24" s="130" t="s">
        <v>409</v>
      </c>
      <c r="CA24" s="130"/>
      <c r="CB24" s="130" t="s">
        <v>409</v>
      </c>
      <c r="CC24" s="130"/>
      <c r="CD24" s="130" t="s">
        <v>409</v>
      </c>
      <c r="CE24" s="130"/>
      <c r="CF24" s="130" t="s">
        <v>409</v>
      </c>
      <c r="CG24" s="130"/>
    </row>
    <row r="25" spans="1:87" s="8" customFormat="1" x14ac:dyDescent="0.25">
      <c r="A25" s="14"/>
      <c r="B25" s="6" t="s">
        <v>407</v>
      </c>
      <c r="C25" s="20">
        <f t="shared" si="0"/>
        <v>0</v>
      </c>
      <c r="D25" s="12" t="s">
        <v>5</v>
      </c>
      <c r="E25" s="32">
        <f>E20/$C$17</f>
        <v>0.18181818181818182</v>
      </c>
      <c r="F25" s="12" t="s">
        <v>5</v>
      </c>
      <c r="G25" s="32">
        <f>G20/$C$17</f>
        <v>0</v>
      </c>
      <c r="H25" s="12" t="s">
        <v>5</v>
      </c>
      <c r="I25" s="32">
        <f>I20/$C$17</f>
        <v>0</v>
      </c>
      <c r="J25" s="12" t="s">
        <v>5</v>
      </c>
      <c r="K25" s="32">
        <f>K20/$C$17</f>
        <v>0</v>
      </c>
      <c r="L25" s="12" t="s">
        <v>5</v>
      </c>
      <c r="M25" s="32">
        <f>M20/$C$17</f>
        <v>0</v>
      </c>
      <c r="N25" s="12" t="s">
        <v>5</v>
      </c>
      <c r="O25" s="32">
        <f>O20/$C$17</f>
        <v>0.18181818181818182</v>
      </c>
      <c r="P25" s="12" t="s">
        <v>5</v>
      </c>
      <c r="Q25" s="32">
        <f>Q20/$C$17</f>
        <v>0.18181818181818182</v>
      </c>
      <c r="R25" s="12" t="s">
        <v>5</v>
      </c>
      <c r="S25" s="32">
        <f>S20/$C$17</f>
        <v>0.18181818181818182</v>
      </c>
      <c r="T25" s="12" t="s">
        <v>5</v>
      </c>
      <c r="U25" s="32">
        <f>U20/$C$17</f>
        <v>0.18181818181818182</v>
      </c>
      <c r="V25" s="12" t="s">
        <v>5</v>
      </c>
      <c r="W25" s="32">
        <f>W20/$C$17</f>
        <v>0.18181818181818182</v>
      </c>
      <c r="X25" s="12" t="s">
        <v>5</v>
      </c>
      <c r="Y25" s="32">
        <f>Y20/$C$17</f>
        <v>0.18181818181818182</v>
      </c>
      <c r="Z25" s="12" t="s">
        <v>5</v>
      </c>
      <c r="AA25" s="32">
        <f>AA20/$C$17</f>
        <v>0</v>
      </c>
      <c r="AB25" s="12" t="s">
        <v>5</v>
      </c>
      <c r="AC25" s="32">
        <f>AC20/$C$17</f>
        <v>9.0909090909090912E-2</v>
      </c>
      <c r="AD25" s="12" t="s">
        <v>5</v>
      </c>
      <c r="AE25" s="32">
        <f>AE20/$C$17</f>
        <v>0.18181818181818182</v>
      </c>
      <c r="AF25" s="12" t="s">
        <v>5</v>
      </c>
      <c r="AG25" s="32">
        <f>AG20/$C$17</f>
        <v>9.0909090909090912E-2</v>
      </c>
      <c r="AH25" s="12" t="s">
        <v>5</v>
      </c>
      <c r="AI25" s="32">
        <f>AI20/$C$17</f>
        <v>0</v>
      </c>
      <c r="AJ25" s="12" t="s">
        <v>5</v>
      </c>
      <c r="AK25" s="32">
        <f>AK20/$C$17</f>
        <v>0</v>
      </c>
      <c r="AL25" s="12" t="s">
        <v>5</v>
      </c>
      <c r="AM25" s="32">
        <f>AM20/$C$17</f>
        <v>0</v>
      </c>
      <c r="AN25" s="12" t="s">
        <v>5</v>
      </c>
      <c r="AO25" s="32">
        <f>AO20/$C$17</f>
        <v>0</v>
      </c>
      <c r="AP25" s="12" t="s">
        <v>5</v>
      </c>
      <c r="AQ25" s="32">
        <f>AQ20/$C$17</f>
        <v>0</v>
      </c>
      <c r="AR25" s="12" t="s">
        <v>5</v>
      </c>
      <c r="AS25" s="32">
        <f>AS20/$C$17</f>
        <v>0</v>
      </c>
      <c r="AT25" s="12" t="s">
        <v>5</v>
      </c>
      <c r="AU25" s="32">
        <f>AU20/$C$17</f>
        <v>0</v>
      </c>
      <c r="AV25" s="12" t="s">
        <v>5</v>
      </c>
      <c r="AW25" s="32">
        <f>AW20/$C$17</f>
        <v>0</v>
      </c>
      <c r="AX25" s="12" t="s">
        <v>5</v>
      </c>
      <c r="AY25" s="32">
        <f>AY20/$C$17</f>
        <v>0</v>
      </c>
      <c r="AZ25" s="12" t="s">
        <v>5</v>
      </c>
      <c r="BA25" s="32">
        <f>BA20/$C$17</f>
        <v>0.27272727272727271</v>
      </c>
      <c r="BB25" s="12" t="s">
        <v>5</v>
      </c>
      <c r="BC25" s="32">
        <f>BC20/$C$17</f>
        <v>0.18181818181818182</v>
      </c>
      <c r="BD25" s="12" t="s">
        <v>5</v>
      </c>
      <c r="BE25" s="32">
        <f>BE20/$C$17</f>
        <v>9.0909090909090912E-2</v>
      </c>
      <c r="BF25" s="12" t="s">
        <v>5</v>
      </c>
      <c r="BG25" s="32">
        <f>BG20/$C$17</f>
        <v>0</v>
      </c>
      <c r="BH25" s="12" t="s">
        <v>5</v>
      </c>
      <c r="BI25" s="32">
        <f>BI20/$C$17</f>
        <v>9.0909090909090912E-2</v>
      </c>
      <c r="BJ25" s="12" t="s">
        <v>5</v>
      </c>
      <c r="BK25" s="32">
        <f>BK20/$C$17</f>
        <v>0.27272727272727271</v>
      </c>
      <c r="BL25" s="12" t="s">
        <v>5</v>
      </c>
      <c r="BM25" s="32">
        <f>BM20/$C$17</f>
        <v>0.27272727272727271</v>
      </c>
    </row>
    <row r="26" spans="1:87" s="8" customFormat="1" x14ac:dyDescent="0.25">
      <c r="A26" s="14"/>
      <c r="B26" s="6" t="s">
        <v>25</v>
      </c>
      <c r="C26" s="20">
        <f t="shared" si="0"/>
        <v>2</v>
      </c>
      <c r="D26" s="12" t="s">
        <v>6</v>
      </c>
      <c r="E26" s="32">
        <f>E21/$C$17</f>
        <v>0</v>
      </c>
      <c r="F26" s="12" t="s">
        <v>6</v>
      </c>
      <c r="G26" s="32">
        <f>G21/$C$17</f>
        <v>9.0909090909090912E-2</v>
      </c>
      <c r="H26" s="12" t="s">
        <v>6</v>
      </c>
      <c r="I26" s="32">
        <f>I21/$C$17</f>
        <v>0</v>
      </c>
      <c r="J26" s="12" t="s">
        <v>6</v>
      </c>
      <c r="K26" s="32">
        <f>K21/$C$17</f>
        <v>9.0909090909090912E-2</v>
      </c>
      <c r="L26" s="12" t="s">
        <v>6</v>
      </c>
      <c r="M26" s="32">
        <f>M21/$C$17</f>
        <v>9.0909090909090912E-2</v>
      </c>
      <c r="N26" s="12" t="s">
        <v>6</v>
      </c>
      <c r="O26" s="32">
        <f>O21/$C$17</f>
        <v>0</v>
      </c>
      <c r="P26" s="12" t="s">
        <v>6</v>
      </c>
      <c r="Q26" s="32">
        <f>Q21/$C$17</f>
        <v>0</v>
      </c>
      <c r="R26" s="12" t="s">
        <v>6</v>
      </c>
      <c r="S26" s="32">
        <f>S21/$C$17</f>
        <v>0</v>
      </c>
      <c r="T26" s="12" t="s">
        <v>6</v>
      </c>
      <c r="U26" s="32">
        <f>U21/$C$17</f>
        <v>9.0909090909090912E-2</v>
      </c>
      <c r="V26" s="12" t="s">
        <v>6</v>
      </c>
      <c r="W26" s="32">
        <f>W21/$C$17</f>
        <v>9.0909090909090912E-2</v>
      </c>
      <c r="X26" s="12" t="s">
        <v>6</v>
      </c>
      <c r="Y26" s="32">
        <f>Y21/$C$17</f>
        <v>9.0909090909090912E-2</v>
      </c>
      <c r="Z26" s="12" t="s">
        <v>6</v>
      </c>
      <c r="AA26" s="32">
        <f>AA21/$C$17</f>
        <v>9.0909090909090912E-2</v>
      </c>
      <c r="AB26" s="12" t="s">
        <v>6</v>
      </c>
      <c r="AC26" s="32">
        <f>AC21/$C$17</f>
        <v>9.0909090909090912E-2</v>
      </c>
      <c r="AD26" s="12" t="s">
        <v>6</v>
      </c>
      <c r="AE26" s="32">
        <f>AE21/$C$17</f>
        <v>9.0909090909090912E-2</v>
      </c>
      <c r="AF26" s="12" t="s">
        <v>6</v>
      </c>
      <c r="AG26" s="32">
        <f>AG21/$C$17</f>
        <v>9.0909090909090912E-2</v>
      </c>
      <c r="AH26" s="12" t="s">
        <v>6</v>
      </c>
      <c r="AI26" s="32">
        <f>AI21/$C$17</f>
        <v>0</v>
      </c>
      <c r="AJ26" s="12" t="s">
        <v>6</v>
      </c>
      <c r="AK26" s="32">
        <f>AK21/$C$17</f>
        <v>9.0909090909090912E-2</v>
      </c>
      <c r="AL26" s="12" t="s">
        <v>6</v>
      </c>
      <c r="AM26" s="32">
        <f>AM21/$C$17</f>
        <v>0.18181818181818182</v>
      </c>
      <c r="AN26" s="12" t="s">
        <v>6</v>
      </c>
      <c r="AO26" s="32">
        <f>AO21/$C$17</f>
        <v>9.0909090909090912E-2</v>
      </c>
      <c r="AP26" s="12" t="s">
        <v>6</v>
      </c>
      <c r="AQ26" s="32">
        <f>AQ21/$C$17</f>
        <v>0</v>
      </c>
      <c r="AR26" s="12" t="s">
        <v>6</v>
      </c>
      <c r="AS26" s="32">
        <f>AS21/$C$17</f>
        <v>9.0909090909090912E-2</v>
      </c>
      <c r="AT26" s="12" t="s">
        <v>6</v>
      </c>
      <c r="AU26" s="32">
        <f>AU21/$C$17</f>
        <v>0</v>
      </c>
      <c r="AV26" s="12" t="s">
        <v>6</v>
      </c>
      <c r="AW26" s="32">
        <f>AW21/$C$17</f>
        <v>0</v>
      </c>
      <c r="AX26" s="12" t="s">
        <v>6</v>
      </c>
      <c r="AY26" s="32">
        <f>AY21/$C$17</f>
        <v>0</v>
      </c>
      <c r="AZ26" s="12" t="s">
        <v>6</v>
      </c>
      <c r="BA26" s="32">
        <f>BA21/$C$17</f>
        <v>0</v>
      </c>
      <c r="BB26" s="12" t="s">
        <v>6</v>
      </c>
      <c r="BC26" s="32">
        <f>BC21/$C$17</f>
        <v>9.0909090909090912E-2</v>
      </c>
      <c r="BD26" s="12" t="s">
        <v>6</v>
      </c>
      <c r="BE26" s="32">
        <f>BE21/$C$17</f>
        <v>9.0909090909090912E-2</v>
      </c>
      <c r="BF26" s="12" t="s">
        <v>6</v>
      </c>
      <c r="BG26" s="32">
        <f>BG21/$C$17</f>
        <v>9.0909090909090912E-2</v>
      </c>
      <c r="BH26" s="12" t="s">
        <v>6</v>
      </c>
      <c r="BI26" s="32">
        <f>BI21/$C$17</f>
        <v>0</v>
      </c>
      <c r="BJ26" s="12" t="s">
        <v>6</v>
      </c>
      <c r="BK26" s="32">
        <f>BK21/$C$17</f>
        <v>0</v>
      </c>
      <c r="BL26" s="12" t="s">
        <v>6</v>
      </c>
      <c r="BM26" s="32">
        <f>BM21/$C$17</f>
        <v>0</v>
      </c>
      <c r="BO26" s="9"/>
      <c r="BP26" s="9"/>
      <c r="BQ26" s="9"/>
      <c r="BR26" s="9"/>
      <c r="BS26" s="9"/>
      <c r="BT26" s="9"/>
      <c r="BU26" s="9"/>
      <c r="BV26" s="9"/>
      <c r="BW26" s="9"/>
      <c r="BX26" s="9"/>
      <c r="BY26" s="9"/>
      <c r="BZ26" s="9"/>
      <c r="CA26" s="9"/>
      <c r="CB26" s="9"/>
      <c r="CC26" s="9"/>
      <c r="CD26" s="9"/>
      <c r="CE26" s="9"/>
      <c r="CF26" s="9"/>
      <c r="CG26" s="9"/>
    </row>
    <row r="27" spans="1:87" s="8" customFormat="1" ht="17.25" thickBot="1" x14ac:dyDescent="0.3">
      <c r="A27" s="15"/>
      <c r="B27" s="21" t="s">
        <v>34</v>
      </c>
      <c r="C27" s="22">
        <f t="shared" si="0"/>
        <v>9</v>
      </c>
      <c r="D27" s="25" t="s">
        <v>361</v>
      </c>
      <c r="E27" s="33">
        <f>E22/$C$17</f>
        <v>0.18181818181818182</v>
      </c>
      <c r="F27" s="25" t="s">
        <v>361</v>
      </c>
      <c r="G27" s="33">
        <f>G22/$C$17</f>
        <v>0.27272727272727271</v>
      </c>
      <c r="H27" s="25" t="s">
        <v>361</v>
      </c>
      <c r="I27" s="33">
        <f>I22/$C$17</f>
        <v>0.45454545454545453</v>
      </c>
      <c r="J27" s="25" t="s">
        <v>361</v>
      </c>
      <c r="K27" s="33">
        <f>K22/$C$17</f>
        <v>0.36363636363636365</v>
      </c>
      <c r="L27" s="25" t="s">
        <v>361</v>
      </c>
      <c r="M27" s="33">
        <f>M22/$C$17</f>
        <v>0.54545454545454541</v>
      </c>
      <c r="N27" s="25" t="s">
        <v>361</v>
      </c>
      <c r="O27" s="33">
        <f>O22/$C$17</f>
        <v>0.45454545454545453</v>
      </c>
      <c r="P27" s="25" t="s">
        <v>361</v>
      </c>
      <c r="Q27" s="33">
        <f>Q22/$C$17</f>
        <v>0.45454545454545453</v>
      </c>
      <c r="R27" s="25" t="s">
        <v>361</v>
      </c>
      <c r="S27" s="33">
        <f>S22/$C$17</f>
        <v>0.27272727272727271</v>
      </c>
      <c r="T27" s="25" t="s">
        <v>361</v>
      </c>
      <c r="U27" s="33">
        <f>U22/$C$17</f>
        <v>0.27272727272727271</v>
      </c>
      <c r="V27" s="25" t="s">
        <v>361</v>
      </c>
      <c r="W27" s="33">
        <f>W22/$C$17</f>
        <v>0.27272727272727271</v>
      </c>
      <c r="X27" s="25" t="s">
        <v>361</v>
      </c>
      <c r="Y27" s="33">
        <f>Y22/$C$17</f>
        <v>0.18181818181818182</v>
      </c>
      <c r="Z27" s="25" t="s">
        <v>361</v>
      </c>
      <c r="AA27" s="33">
        <f>AA22/$C$17</f>
        <v>0.72727272727272729</v>
      </c>
      <c r="AB27" s="25" t="s">
        <v>361</v>
      </c>
      <c r="AC27" s="33">
        <f>AC22/$C$17</f>
        <v>0.54545454545454541</v>
      </c>
      <c r="AD27" s="25" t="s">
        <v>361</v>
      </c>
      <c r="AE27" s="33">
        <f>AE22/$C$17</f>
        <v>0.45454545454545453</v>
      </c>
      <c r="AF27" s="25" t="s">
        <v>361</v>
      </c>
      <c r="AG27" s="33">
        <f>AG22/$C$17</f>
        <v>0.45454545454545453</v>
      </c>
      <c r="AH27" s="25" t="s">
        <v>361</v>
      </c>
      <c r="AI27" s="33">
        <f>AI22/$C$17</f>
        <v>9.0909090909090912E-2</v>
      </c>
      <c r="AJ27" s="25" t="s">
        <v>361</v>
      </c>
      <c r="AK27" s="33">
        <f>AK22/$C$17</f>
        <v>0.63636363636363635</v>
      </c>
      <c r="AL27" s="25" t="s">
        <v>361</v>
      </c>
      <c r="AM27" s="33">
        <f>AM22/$C$17</f>
        <v>0.63636363636363635</v>
      </c>
      <c r="AN27" s="25" t="s">
        <v>361</v>
      </c>
      <c r="AO27" s="33">
        <f>AO22/$C$17</f>
        <v>0.63636363636363635</v>
      </c>
      <c r="AP27" s="25" t="s">
        <v>361</v>
      </c>
      <c r="AQ27" s="33">
        <f>AQ22/$C$17</f>
        <v>0.54545454545454541</v>
      </c>
      <c r="AR27" s="25" t="s">
        <v>361</v>
      </c>
      <c r="AS27" s="33">
        <f>AS22/$C$17</f>
        <v>0.63636363636363635</v>
      </c>
      <c r="AT27" s="25" t="s">
        <v>361</v>
      </c>
      <c r="AU27" s="33">
        <f>AU22/$C$17</f>
        <v>0.63636363636363635</v>
      </c>
      <c r="AV27" s="25" t="s">
        <v>361</v>
      </c>
      <c r="AW27" s="33">
        <f>AW22/$C$17</f>
        <v>0.36363636363636365</v>
      </c>
      <c r="AX27" s="25" t="s">
        <v>361</v>
      </c>
      <c r="AY27" s="33">
        <f>AY22/$C$17</f>
        <v>0.27272727272727271</v>
      </c>
      <c r="AZ27" s="25" t="s">
        <v>361</v>
      </c>
      <c r="BA27" s="33">
        <f>BA22/$C$17</f>
        <v>0.54545454545454541</v>
      </c>
      <c r="BB27" s="25" t="s">
        <v>361</v>
      </c>
      <c r="BC27" s="33">
        <f>BC22/$C$17</f>
        <v>0.45454545454545453</v>
      </c>
      <c r="BD27" s="25" t="s">
        <v>361</v>
      </c>
      <c r="BE27" s="33">
        <f>BE22/$C$17</f>
        <v>0.45454545454545453</v>
      </c>
      <c r="BF27" s="25" t="s">
        <v>361</v>
      </c>
      <c r="BG27" s="33">
        <f>BG22/$C$17</f>
        <v>0.63636363636363635</v>
      </c>
      <c r="BH27" s="25" t="s">
        <v>361</v>
      </c>
      <c r="BI27" s="33">
        <f>BI22/$C$17</f>
        <v>0.81818181818181823</v>
      </c>
      <c r="BJ27" s="25" t="s">
        <v>361</v>
      </c>
      <c r="BK27" s="33">
        <f>BK22/$C$17</f>
        <v>0.72727272727272729</v>
      </c>
      <c r="BL27" s="25" t="s">
        <v>361</v>
      </c>
      <c r="BM27" s="33">
        <f>BM22/$C$17</f>
        <v>0.63636363636363635</v>
      </c>
      <c r="BO27" s="9"/>
      <c r="BP27" s="9"/>
      <c r="BQ27" s="9"/>
      <c r="BR27" s="9"/>
      <c r="BS27" s="9"/>
      <c r="BT27" s="9"/>
      <c r="BU27" s="9"/>
      <c r="BV27" s="9"/>
      <c r="BW27" s="9"/>
      <c r="BX27" s="9"/>
      <c r="BY27" s="9"/>
      <c r="BZ27" s="9"/>
      <c r="CA27" s="9"/>
      <c r="CB27" s="9"/>
      <c r="CC27" s="9"/>
      <c r="CD27" s="9"/>
      <c r="CE27" s="9"/>
      <c r="CF27" s="9"/>
      <c r="CG27" s="9"/>
    </row>
    <row r="28" spans="1:87" x14ac:dyDescent="0.25">
      <c r="D28" s="7"/>
      <c r="E28" s="30"/>
      <c r="F28" s="7"/>
      <c r="G28" s="30"/>
      <c r="H28" s="7"/>
      <c r="I28" s="30"/>
      <c r="J28" s="7"/>
      <c r="K28" s="30"/>
      <c r="L28" s="7"/>
      <c r="M28" s="30"/>
      <c r="N28" s="7"/>
      <c r="O28" s="30"/>
      <c r="P28" s="7"/>
      <c r="Q28" s="30"/>
      <c r="R28" s="7"/>
      <c r="S28" s="30"/>
      <c r="T28" s="7"/>
      <c r="U28" s="30"/>
      <c r="V28" s="7"/>
      <c r="W28" s="30"/>
      <c r="X28" s="7"/>
      <c r="Y28" s="30"/>
      <c r="Z28" s="7"/>
      <c r="AA28" s="30"/>
      <c r="AB28" s="7"/>
      <c r="AC28" s="30"/>
      <c r="AH28" s="7"/>
      <c r="AI28" s="30"/>
      <c r="BO28" s="9"/>
      <c r="BP28" s="3"/>
      <c r="BQ28" s="9"/>
      <c r="BR28" s="3"/>
      <c r="BS28" s="9"/>
      <c r="BT28" s="3"/>
      <c r="BU28" s="9"/>
      <c r="BV28" s="3"/>
      <c r="BW28" s="9"/>
      <c r="BX28" s="3"/>
      <c r="BY28" s="9"/>
      <c r="BZ28" s="3"/>
      <c r="CA28" s="9"/>
      <c r="CB28" s="3"/>
      <c r="CC28" s="9"/>
      <c r="CD28" s="3"/>
      <c r="CE28" s="9"/>
      <c r="CF28" s="3"/>
      <c r="CG28" s="9"/>
    </row>
    <row r="29" spans="1:87" x14ac:dyDescent="0.25">
      <c r="BO29" s="9"/>
      <c r="BP29" s="3"/>
      <c r="BQ29" s="9"/>
      <c r="BR29" s="3"/>
      <c r="BS29" s="9"/>
      <c r="BT29" s="3"/>
      <c r="BU29" s="9"/>
      <c r="BV29" s="3"/>
      <c r="BW29" s="9"/>
      <c r="BX29" s="3"/>
      <c r="BY29" s="9"/>
      <c r="BZ29" s="3"/>
      <c r="CA29" s="9"/>
      <c r="CB29" s="3"/>
      <c r="CC29" s="9"/>
      <c r="CD29" s="3"/>
      <c r="CE29" s="9"/>
      <c r="CF29" s="3"/>
      <c r="CG29" s="9"/>
    </row>
    <row r="30" spans="1:87" x14ac:dyDescent="0.25">
      <c r="BO30" s="9"/>
      <c r="BP30" s="3"/>
      <c r="BQ30" s="9"/>
      <c r="BR30" s="3"/>
      <c r="BS30" s="9"/>
      <c r="BT30" s="3"/>
      <c r="BU30" s="9"/>
      <c r="BV30" s="3"/>
      <c r="BW30" s="9"/>
      <c r="BX30" s="3"/>
      <c r="BY30" s="9"/>
      <c r="BZ30" s="3"/>
      <c r="CA30" s="9"/>
      <c r="CB30" s="3"/>
      <c r="CC30" s="9"/>
      <c r="CD30" s="3"/>
      <c r="CE30" s="9"/>
      <c r="CF30" s="3"/>
      <c r="CG30" s="9"/>
    </row>
    <row r="31" spans="1:87" s="8" customFormat="1" x14ac:dyDescent="0.25">
      <c r="BO31" s="44"/>
      <c r="BP31" s="44"/>
      <c r="BQ31" s="44"/>
      <c r="BR31" s="44"/>
      <c r="BS31" s="44"/>
      <c r="BT31" s="44"/>
      <c r="BU31" s="44"/>
      <c r="BV31" s="44"/>
      <c r="BW31" s="44"/>
      <c r="BX31" s="44"/>
      <c r="BY31" s="44"/>
      <c r="BZ31" s="44"/>
      <c r="CA31" s="44"/>
      <c r="CB31" s="44"/>
      <c r="CC31" s="44"/>
      <c r="CD31" s="44"/>
      <c r="CE31" s="44"/>
      <c r="CF31" s="9"/>
      <c r="CG31" s="45"/>
    </row>
    <row r="32" spans="1:87" x14ac:dyDescent="0.25">
      <c r="BO32" s="3"/>
      <c r="BP32" s="3"/>
      <c r="BQ32" s="3"/>
      <c r="BR32" s="3"/>
      <c r="BS32" s="3"/>
      <c r="BT32" s="3"/>
      <c r="BU32" s="3"/>
      <c r="BV32" s="3"/>
      <c r="BW32" s="3"/>
      <c r="BX32" s="3"/>
      <c r="BY32" s="3"/>
      <c r="BZ32" s="3"/>
      <c r="CA32" s="3"/>
      <c r="CB32" s="3"/>
      <c r="CC32" s="3"/>
      <c r="CD32" s="3"/>
      <c r="CE32" s="3"/>
      <c r="CF32" s="3"/>
      <c r="CG32" s="3"/>
    </row>
    <row r="33" spans="67:78" x14ac:dyDescent="0.25">
      <c r="BO33" s="3"/>
      <c r="BP33" s="3"/>
      <c r="BQ33" s="3"/>
      <c r="BR33" s="3"/>
      <c r="BS33" s="3"/>
      <c r="BT33" s="3"/>
      <c r="BU33" s="3"/>
      <c r="BV33" s="3"/>
      <c r="BW33" s="3"/>
      <c r="BX33" s="3"/>
      <c r="BY33" s="3"/>
      <c r="BZ33" s="3"/>
    </row>
    <row r="34" spans="67:78" x14ac:dyDescent="0.25">
      <c r="BO34" s="3"/>
      <c r="BP34" s="3"/>
      <c r="BQ34" s="3"/>
      <c r="BR34" s="3"/>
      <c r="BS34" s="3"/>
      <c r="BT34" s="3"/>
      <c r="BU34" s="3"/>
      <c r="BV34" s="3"/>
      <c r="BW34" s="3"/>
      <c r="BX34" s="3"/>
      <c r="BY34" s="3"/>
      <c r="BZ34" s="3"/>
    </row>
  </sheetData>
  <sheetProtection formatCells="0" formatColumns="0" formatRows="0" insertColumns="0" insertRows="0" insertHyperlinks="0" deleteColumns="0" deleteRows="0" sort="0" autoFilter="0" pivotTables="0"/>
  <mergeCells count="60">
    <mergeCell ref="BN24:BO24"/>
    <mergeCell ref="BP24:BQ24"/>
    <mergeCell ref="BR24:BS24"/>
    <mergeCell ref="BT24:BU24"/>
    <mergeCell ref="BV24:BW24"/>
    <mergeCell ref="BX24:BY24"/>
    <mergeCell ref="BZ17:CA17"/>
    <mergeCell ref="CB17:CC17"/>
    <mergeCell ref="CD17:CE17"/>
    <mergeCell ref="CF17:CG17"/>
    <mergeCell ref="BX18:BY18"/>
    <mergeCell ref="BX17:BY17"/>
    <mergeCell ref="BZ24:CA24"/>
    <mergeCell ref="CB24:CC24"/>
    <mergeCell ref="CD24:CE24"/>
    <mergeCell ref="CF24:CG24"/>
    <mergeCell ref="BZ18:CA18"/>
    <mergeCell ref="CB18:CC18"/>
    <mergeCell ref="CD18:CE18"/>
    <mergeCell ref="CF18:CG18"/>
    <mergeCell ref="BN18:BO18"/>
    <mergeCell ref="BP18:BQ18"/>
    <mergeCell ref="BR18:BS18"/>
    <mergeCell ref="BT18:BU18"/>
    <mergeCell ref="BV18:BW18"/>
    <mergeCell ref="BN17:BO17"/>
    <mergeCell ref="BP17:BQ17"/>
    <mergeCell ref="BR17:BS17"/>
    <mergeCell ref="BT17:BU17"/>
    <mergeCell ref="BV17:BW17"/>
    <mergeCell ref="BL17:BM17"/>
    <mergeCell ref="AL17:AM17"/>
    <mergeCell ref="AR17:AS17"/>
    <mergeCell ref="AT17:AU17"/>
    <mergeCell ref="AV17:AW17"/>
    <mergeCell ref="AX17:AY17"/>
    <mergeCell ref="AZ17:BA17"/>
    <mergeCell ref="BB17:BC17"/>
    <mergeCell ref="BD17:BE17"/>
    <mergeCell ref="BF17:BG17"/>
    <mergeCell ref="BH17:BI17"/>
    <mergeCell ref="BJ17:BK17"/>
    <mergeCell ref="AJ17:AK17"/>
    <mergeCell ref="N17:O17"/>
    <mergeCell ref="P17:Q17"/>
    <mergeCell ref="R17:S17"/>
    <mergeCell ref="T17:U17"/>
    <mergeCell ref="V17:W17"/>
    <mergeCell ref="X17:Y17"/>
    <mergeCell ref="Z17:AA17"/>
    <mergeCell ref="AB17:AC17"/>
    <mergeCell ref="AD17:AE17"/>
    <mergeCell ref="AF17:AG17"/>
    <mergeCell ref="AH17:AI17"/>
    <mergeCell ref="L17:M17"/>
    <mergeCell ref="A17:B17"/>
    <mergeCell ref="D17:E17"/>
    <mergeCell ref="F17:G17"/>
    <mergeCell ref="H17:I17"/>
    <mergeCell ref="J17:K17"/>
  </mergeCells>
  <conditionalFormatting sqref="D18:E22">
    <cfRule type="colorScale" priority="173">
      <colorScale>
        <cfvo type="min"/>
        <cfvo type="percentile" val="50"/>
        <cfvo type="max"/>
        <color rgb="FFF8696B"/>
        <color rgb="FFFFEB84"/>
        <color rgb="FF63BE7B"/>
      </colorScale>
    </cfRule>
  </conditionalFormatting>
  <conditionalFormatting sqref="F18:G22">
    <cfRule type="colorScale" priority="172">
      <colorScale>
        <cfvo type="min"/>
        <cfvo type="percentile" val="50"/>
        <cfvo type="max"/>
        <color rgb="FFF8696B"/>
        <color rgb="FFFFEB84"/>
        <color rgb="FF63BE7B"/>
      </colorScale>
    </cfRule>
  </conditionalFormatting>
  <conditionalFormatting sqref="D18:I22">
    <cfRule type="colorScale" priority="198">
      <colorScale>
        <cfvo type="min"/>
        <cfvo type="percentile" val="50"/>
        <cfvo type="max"/>
        <color rgb="FFF8696B"/>
        <color rgb="FFFFEB84"/>
        <color rgb="FF63BE7B"/>
      </colorScale>
    </cfRule>
  </conditionalFormatting>
  <conditionalFormatting sqref="D18:BM22">
    <cfRule type="colorScale" priority="197">
      <colorScale>
        <cfvo type="min"/>
        <cfvo type="percentile" val="50"/>
        <cfvo type="max"/>
        <color rgb="FFF8696B"/>
        <color rgb="FFFFEB84"/>
        <color rgb="FF63BE7B"/>
      </colorScale>
    </cfRule>
  </conditionalFormatting>
  <conditionalFormatting sqref="CG19:CG23">
    <cfRule type="colorScale" priority="196">
      <colorScale>
        <cfvo type="min"/>
        <cfvo type="percentile" val="50"/>
        <cfvo type="max"/>
        <color rgb="FFF8696B"/>
        <color rgb="FFFFEB84"/>
        <color rgb="FF63BE7B"/>
      </colorScale>
    </cfRule>
  </conditionalFormatting>
  <conditionalFormatting sqref="CE19:CE23">
    <cfRule type="colorScale" priority="195">
      <colorScale>
        <cfvo type="min"/>
        <cfvo type="percentile" val="50"/>
        <cfvo type="max"/>
        <color rgb="FFF8696B"/>
        <color rgb="FFFFEB84"/>
        <color rgb="FF63BE7B"/>
      </colorScale>
    </cfRule>
  </conditionalFormatting>
  <conditionalFormatting sqref="CC19:CC23">
    <cfRule type="colorScale" priority="194">
      <colorScale>
        <cfvo type="min"/>
        <cfvo type="percentile" val="50"/>
        <cfvo type="max"/>
        <color rgb="FFF8696B"/>
        <color rgb="FFFFEB84"/>
        <color rgb="FF63BE7B"/>
      </colorScale>
    </cfRule>
  </conditionalFormatting>
  <conditionalFormatting sqref="CA19:CA23">
    <cfRule type="colorScale" priority="193">
      <colorScale>
        <cfvo type="min"/>
        <cfvo type="percentile" val="50"/>
        <cfvo type="max"/>
        <color rgb="FFF8696B"/>
        <color rgb="FFFFEB84"/>
        <color rgb="FF63BE7B"/>
      </colorScale>
    </cfRule>
  </conditionalFormatting>
  <conditionalFormatting sqref="BY19:BY23">
    <cfRule type="colorScale" priority="192">
      <colorScale>
        <cfvo type="min"/>
        <cfvo type="percentile" val="50"/>
        <cfvo type="max"/>
        <color rgb="FFF8696B"/>
        <color rgb="FFFFEB84"/>
        <color rgb="FF63BE7B"/>
      </colorScale>
    </cfRule>
  </conditionalFormatting>
  <conditionalFormatting sqref="BW19:BW23">
    <cfRule type="colorScale" priority="191">
      <colorScale>
        <cfvo type="min"/>
        <cfvo type="percentile" val="50"/>
        <cfvo type="max"/>
        <color rgb="FFF8696B"/>
        <color rgb="FFFFEB84"/>
        <color rgb="FF63BE7B"/>
      </colorScale>
    </cfRule>
  </conditionalFormatting>
  <conditionalFormatting sqref="BU19:BU23">
    <cfRule type="colorScale" priority="190">
      <colorScale>
        <cfvo type="min"/>
        <cfvo type="percentile" val="50"/>
        <cfvo type="max"/>
        <color rgb="FFF8696B"/>
        <color rgb="FFFFEB84"/>
        <color rgb="FF63BE7B"/>
      </colorScale>
    </cfRule>
  </conditionalFormatting>
  <conditionalFormatting sqref="BS19:BS23">
    <cfRule type="colorScale" priority="189">
      <colorScale>
        <cfvo type="min"/>
        <cfvo type="percentile" val="50"/>
        <cfvo type="max"/>
        <color rgb="FFF8696B"/>
        <color rgb="FFFFEB84"/>
        <color rgb="FF63BE7B"/>
      </colorScale>
    </cfRule>
  </conditionalFormatting>
  <conditionalFormatting sqref="BQ19:BQ23">
    <cfRule type="colorScale" priority="188">
      <colorScale>
        <cfvo type="min"/>
        <cfvo type="percentile" val="50"/>
        <cfvo type="max"/>
        <color rgb="FFF8696B"/>
        <color rgb="FFFFEB84"/>
        <color rgb="FF63BE7B"/>
      </colorScale>
    </cfRule>
  </conditionalFormatting>
  <conditionalFormatting sqref="BO19:BO23">
    <cfRule type="colorScale" priority="187">
      <colorScale>
        <cfvo type="min"/>
        <cfvo type="percentile" val="50"/>
        <cfvo type="max"/>
        <color rgb="FFF8696B"/>
        <color rgb="FFFFEB84"/>
        <color rgb="FF63BE7B"/>
      </colorScale>
    </cfRule>
  </conditionalFormatting>
  <conditionalFormatting sqref="D23:D27">
    <cfRule type="colorScale" priority="186">
      <colorScale>
        <cfvo type="min"/>
        <cfvo type="percentile" val="50"/>
        <cfvo type="max"/>
        <color rgb="FFF8696B"/>
        <color rgb="FFFFEB84"/>
        <color rgb="FF63BE7B"/>
      </colorScale>
    </cfRule>
  </conditionalFormatting>
  <conditionalFormatting sqref="D23:D27">
    <cfRule type="colorScale" priority="185">
      <colorScale>
        <cfvo type="min"/>
        <cfvo type="percentile" val="50"/>
        <cfvo type="max"/>
        <color rgb="FFF8696B"/>
        <color rgb="FFFFEB84"/>
        <color rgb="FF63BE7B"/>
      </colorScale>
    </cfRule>
  </conditionalFormatting>
  <conditionalFormatting sqref="D23:D27">
    <cfRule type="colorScale" priority="184">
      <colorScale>
        <cfvo type="min"/>
        <cfvo type="percentile" val="50"/>
        <cfvo type="max"/>
        <color rgb="FFF8696B"/>
        <color rgb="FFFFEB84"/>
        <color rgb="FF63BE7B"/>
      </colorScale>
    </cfRule>
  </conditionalFormatting>
  <conditionalFormatting sqref="AF23:AF27">
    <cfRule type="colorScale" priority="124">
      <colorScale>
        <cfvo type="min"/>
        <cfvo type="percentile" val="50"/>
        <cfvo type="max"/>
        <color rgb="FFF8696B"/>
        <color rgb="FFFFEB84"/>
        <color rgb="FF63BE7B"/>
      </colorScale>
    </cfRule>
  </conditionalFormatting>
  <conditionalFormatting sqref="AF23:AF27">
    <cfRule type="colorScale" priority="123">
      <colorScale>
        <cfvo type="min"/>
        <cfvo type="percentile" val="50"/>
        <cfvo type="max"/>
        <color rgb="FFF8696B"/>
        <color rgb="FFFFEB84"/>
        <color rgb="FF63BE7B"/>
      </colorScale>
    </cfRule>
  </conditionalFormatting>
  <conditionalFormatting sqref="F23:F27">
    <cfRule type="colorScale" priority="183">
      <colorScale>
        <cfvo type="min"/>
        <cfvo type="percentile" val="50"/>
        <cfvo type="max"/>
        <color rgb="FFF8696B"/>
        <color rgb="FFFFEB84"/>
        <color rgb="FF63BE7B"/>
      </colorScale>
    </cfRule>
  </conditionalFormatting>
  <conditionalFormatting sqref="F23:F27">
    <cfRule type="colorScale" priority="182">
      <colorScale>
        <cfvo type="min"/>
        <cfvo type="percentile" val="50"/>
        <cfvo type="max"/>
        <color rgb="FFF8696B"/>
        <color rgb="FFFFEB84"/>
        <color rgb="FF63BE7B"/>
      </colorScale>
    </cfRule>
  </conditionalFormatting>
  <conditionalFormatting sqref="F23:F27">
    <cfRule type="colorScale" priority="181">
      <colorScale>
        <cfvo type="min"/>
        <cfvo type="percentile" val="50"/>
        <cfvo type="max"/>
        <color rgb="FFF8696B"/>
        <color rgb="FFFFEB84"/>
        <color rgb="FF63BE7B"/>
      </colorScale>
    </cfRule>
  </conditionalFormatting>
  <conditionalFormatting sqref="H23:H27">
    <cfRule type="colorScale" priority="180">
      <colorScale>
        <cfvo type="min"/>
        <cfvo type="percentile" val="50"/>
        <cfvo type="max"/>
        <color rgb="FFF8696B"/>
        <color rgb="FFFFEB84"/>
        <color rgb="FF63BE7B"/>
      </colorScale>
    </cfRule>
  </conditionalFormatting>
  <conditionalFormatting sqref="H23:H27">
    <cfRule type="colorScale" priority="179">
      <colorScale>
        <cfvo type="min"/>
        <cfvo type="percentile" val="50"/>
        <cfvo type="max"/>
        <color rgb="FFF8696B"/>
        <color rgb="FFFFEB84"/>
        <color rgb="FF63BE7B"/>
      </colorScale>
    </cfRule>
  </conditionalFormatting>
  <conditionalFormatting sqref="H23:H27">
    <cfRule type="colorScale" priority="178">
      <colorScale>
        <cfvo type="min"/>
        <cfvo type="percentile" val="50"/>
        <cfvo type="max"/>
        <color rgb="FFF8696B"/>
        <color rgb="FFFFEB84"/>
        <color rgb="FF63BE7B"/>
      </colorScale>
    </cfRule>
  </conditionalFormatting>
  <conditionalFormatting sqref="J23:J27">
    <cfRule type="colorScale" priority="177">
      <colorScale>
        <cfvo type="min"/>
        <cfvo type="percentile" val="50"/>
        <cfvo type="max"/>
        <color rgb="FFF8696B"/>
        <color rgb="FFFFEB84"/>
        <color rgb="FF63BE7B"/>
      </colorScale>
    </cfRule>
  </conditionalFormatting>
  <conditionalFormatting sqref="J23:J27">
    <cfRule type="colorScale" priority="176">
      <colorScale>
        <cfvo type="min"/>
        <cfvo type="percentile" val="50"/>
        <cfvo type="max"/>
        <color rgb="FFF8696B"/>
        <color rgb="FFFFEB84"/>
        <color rgb="FF63BE7B"/>
      </colorScale>
    </cfRule>
  </conditionalFormatting>
  <conditionalFormatting sqref="J23:J27">
    <cfRule type="colorScale" priority="175">
      <colorScale>
        <cfvo type="min"/>
        <cfvo type="percentile" val="50"/>
        <cfvo type="max"/>
        <color rgb="FFF8696B"/>
        <color rgb="FFFFEB84"/>
        <color rgb="FF63BE7B"/>
      </colorScale>
    </cfRule>
  </conditionalFormatting>
  <conditionalFormatting sqref="E23:E27">
    <cfRule type="colorScale" priority="174">
      <colorScale>
        <cfvo type="min"/>
        <cfvo type="percentile" val="50"/>
        <cfvo type="max"/>
        <color rgb="FFF8696B"/>
        <color rgb="FFFFEB84"/>
        <color rgb="FF63BE7B"/>
      </colorScale>
    </cfRule>
  </conditionalFormatting>
  <conditionalFormatting sqref="G23:G27">
    <cfRule type="colorScale" priority="171">
      <colorScale>
        <cfvo type="min"/>
        <cfvo type="percentile" val="50"/>
        <cfvo type="max"/>
        <color rgb="FFF8696B"/>
        <color rgb="FFFFEB84"/>
        <color rgb="FF63BE7B"/>
      </colorScale>
    </cfRule>
  </conditionalFormatting>
  <conditionalFormatting sqref="H18:I27">
    <cfRule type="colorScale" priority="170">
      <colorScale>
        <cfvo type="min"/>
        <cfvo type="percentile" val="50"/>
        <cfvo type="max"/>
        <color rgb="FFF8696B"/>
        <color rgb="FFFFEB84"/>
        <color rgb="FF63BE7B"/>
      </colorScale>
    </cfRule>
  </conditionalFormatting>
  <conditionalFormatting sqref="H18:I22">
    <cfRule type="colorScale" priority="169">
      <colorScale>
        <cfvo type="min"/>
        <cfvo type="percentile" val="50"/>
        <cfvo type="max"/>
        <color rgb="FFF8696B"/>
        <color rgb="FFFFEB84"/>
        <color rgb="FF63BE7B"/>
      </colorScale>
    </cfRule>
  </conditionalFormatting>
  <conditionalFormatting sqref="H23:I27">
    <cfRule type="colorScale" priority="168">
      <colorScale>
        <cfvo type="min"/>
        <cfvo type="percentile" val="50"/>
        <cfvo type="max"/>
        <color rgb="FFF8696B"/>
        <color rgb="FFFFEB84"/>
        <color rgb="FF63BE7B"/>
      </colorScale>
    </cfRule>
  </conditionalFormatting>
  <conditionalFormatting sqref="J18:K22">
    <cfRule type="colorScale" priority="167">
      <colorScale>
        <cfvo type="min"/>
        <cfvo type="percentile" val="50"/>
        <cfvo type="max"/>
        <color rgb="FFF8696B"/>
        <color rgb="FFFFEB84"/>
        <color rgb="FF63BE7B"/>
      </colorScale>
    </cfRule>
  </conditionalFormatting>
  <conditionalFormatting sqref="J23:K27">
    <cfRule type="colorScale" priority="166">
      <colorScale>
        <cfvo type="min"/>
        <cfvo type="percentile" val="50"/>
        <cfvo type="max"/>
        <color rgb="FFF8696B"/>
        <color rgb="FFFFEB84"/>
        <color rgb="FF63BE7B"/>
      </colorScale>
    </cfRule>
  </conditionalFormatting>
  <conditionalFormatting sqref="L23:L27">
    <cfRule type="colorScale" priority="165">
      <colorScale>
        <cfvo type="min"/>
        <cfvo type="percentile" val="50"/>
        <cfvo type="max"/>
        <color rgb="FFF8696B"/>
        <color rgb="FFFFEB84"/>
        <color rgb="FF63BE7B"/>
      </colorScale>
    </cfRule>
  </conditionalFormatting>
  <conditionalFormatting sqref="L23:L27">
    <cfRule type="colorScale" priority="164">
      <colorScale>
        <cfvo type="min"/>
        <cfvo type="percentile" val="50"/>
        <cfvo type="max"/>
        <color rgb="FFF8696B"/>
        <color rgb="FFFFEB84"/>
        <color rgb="FF63BE7B"/>
      </colorScale>
    </cfRule>
  </conditionalFormatting>
  <conditionalFormatting sqref="L23:L27">
    <cfRule type="colorScale" priority="163">
      <colorScale>
        <cfvo type="min"/>
        <cfvo type="percentile" val="50"/>
        <cfvo type="max"/>
        <color rgb="FFF8696B"/>
        <color rgb="FFFFEB84"/>
        <color rgb="FF63BE7B"/>
      </colorScale>
    </cfRule>
  </conditionalFormatting>
  <conditionalFormatting sqref="L23:M27">
    <cfRule type="colorScale" priority="162">
      <colorScale>
        <cfvo type="min"/>
        <cfvo type="percentile" val="50"/>
        <cfvo type="max"/>
        <color rgb="FFF8696B"/>
        <color rgb="FFFFEB84"/>
        <color rgb="FF63BE7B"/>
      </colorScale>
    </cfRule>
  </conditionalFormatting>
  <conditionalFormatting sqref="N23:N27">
    <cfRule type="colorScale" priority="161">
      <colorScale>
        <cfvo type="min"/>
        <cfvo type="percentile" val="50"/>
        <cfvo type="max"/>
        <color rgb="FFF8696B"/>
        <color rgb="FFFFEB84"/>
        <color rgb="FF63BE7B"/>
      </colorScale>
    </cfRule>
  </conditionalFormatting>
  <conditionalFormatting sqref="N23:N27">
    <cfRule type="colorScale" priority="160">
      <colorScale>
        <cfvo type="min"/>
        <cfvo type="percentile" val="50"/>
        <cfvo type="max"/>
        <color rgb="FFF8696B"/>
        <color rgb="FFFFEB84"/>
        <color rgb="FF63BE7B"/>
      </colorScale>
    </cfRule>
  </conditionalFormatting>
  <conditionalFormatting sqref="N23:N27">
    <cfRule type="colorScale" priority="159">
      <colorScale>
        <cfvo type="min"/>
        <cfvo type="percentile" val="50"/>
        <cfvo type="max"/>
        <color rgb="FFF8696B"/>
        <color rgb="FFFFEB84"/>
        <color rgb="FF63BE7B"/>
      </colorScale>
    </cfRule>
  </conditionalFormatting>
  <conditionalFormatting sqref="N23:O27">
    <cfRule type="colorScale" priority="158">
      <colorScale>
        <cfvo type="min"/>
        <cfvo type="percentile" val="50"/>
        <cfvo type="max"/>
        <color rgb="FFF8696B"/>
        <color rgb="FFFFEB84"/>
        <color rgb="FF63BE7B"/>
      </colorScale>
    </cfRule>
  </conditionalFormatting>
  <conditionalFormatting sqref="P23:P27">
    <cfRule type="colorScale" priority="157">
      <colorScale>
        <cfvo type="min"/>
        <cfvo type="percentile" val="50"/>
        <cfvo type="max"/>
        <color rgb="FFF8696B"/>
        <color rgb="FFFFEB84"/>
        <color rgb="FF63BE7B"/>
      </colorScale>
    </cfRule>
  </conditionalFormatting>
  <conditionalFormatting sqref="P23:P27">
    <cfRule type="colorScale" priority="156">
      <colorScale>
        <cfvo type="min"/>
        <cfvo type="percentile" val="50"/>
        <cfvo type="max"/>
        <color rgb="FFF8696B"/>
        <color rgb="FFFFEB84"/>
        <color rgb="FF63BE7B"/>
      </colorScale>
    </cfRule>
  </conditionalFormatting>
  <conditionalFormatting sqref="P23:P27">
    <cfRule type="colorScale" priority="155">
      <colorScale>
        <cfvo type="min"/>
        <cfvo type="percentile" val="50"/>
        <cfvo type="max"/>
        <color rgb="FFF8696B"/>
        <color rgb="FFFFEB84"/>
        <color rgb="FF63BE7B"/>
      </colorScale>
    </cfRule>
  </conditionalFormatting>
  <conditionalFormatting sqref="P23:Q27">
    <cfRule type="colorScale" priority="154">
      <colorScale>
        <cfvo type="min"/>
        <cfvo type="percentile" val="50"/>
        <cfvo type="max"/>
        <color rgb="FFF8696B"/>
        <color rgb="FFFFEB84"/>
        <color rgb="FF63BE7B"/>
      </colorScale>
    </cfRule>
  </conditionalFormatting>
  <conditionalFormatting sqref="R23:R27">
    <cfRule type="colorScale" priority="153">
      <colorScale>
        <cfvo type="min"/>
        <cfvo type="percentile" val="50"/>
        <cfvo type="max"/>
        <color rgb="FFF8696B"/>
        <color rgb="FFFFEB84"/>
        <color rgb="FF63BE7B"/>
      </colorScale>
    </cfRule>
  </conditionalFormatting>
  <conditionalFormatting sqref="R23:R27">
    <cfRule type="colorScale" priority="152">
      <colorScale>
        <cfvo type="min"/>
        <cfvo type="percentile" val="50"/>
        <cfvo type="max"/>
        <color rgb="FFF8696B"/>
        <color rgb="FFFFEB84"/>
        <color rgb="FF63BE7B"/>
      </colorScale>
    </cfRule>
  </conditionalFormatting>
  <conditionalFormatting sqref="R23:R27">
    <cfRule type="colorScale" priority="151">
      <colorScale>
        <cfvo type="min"/>
        <cfvo type="percentile" val="50"/>
        <cfvo type="max"/>
        <color rgb="FFF8696B"/>
        <color rgb="FFFFEB84"/>
        <color rgb="FF63BE7B"/>
      </colorScale>
    </cfRule>
  </conditionalFormatting>
  <conditionalFormatting sqref="R23:S27">
    <cfRule type="colorScale" priority="150">
      <colorScale>
        <cfvo type="min"/>
        <cfvo type="percentile" val="50"/>
        <cfvo type="max"/>
        <color rgb="FFF8696B"/>
        <color rgb="FFFFEB84"/>
        <color rgb="FF63BE7B"/>
      </colorScale>
    </cfRule>
  </conditionalFormatting>
  <conditionalFormatting sqref="T23:T27">
    <cfRule type="colorScale" priority="149">
      <colorScale>
        <cfvo type="min"/>
        <cfvo type="percentile" val="50"/>
        <cfvo type="max"/>
        <color rgb="FFF8696B"/>
        <color rgb="FFFFEB84"/>
        <color rgb="FF63BE7B"/>
      </colorScale>
    </cfRule>
  </conditionalFormatting>
  <conditionalFormatting sqref="T23:T27">
    <cfRule type="colorScale" priority="148">
      <colorScale>
        <cfvo type="min"/>
        <cfvo type="percentile" val="50"/>
        <cfvo type="max"/>
        <color rgb="FFF8696B"/>
        <color rgb="FFFFEB84"/>
        <color rgb="FF63BE7B"/>
      </colorScale>
    </cfRule>
  </conditionalFormatting>
  <conditionalFormatting sqref="T23:T27">
    <cfRule type="colorScale" priority="147">
      <colorScale>
        <cfvo type="min"/>
        <cfvo type="percentile" val="50"/>
        <cfvo type="max"/>
        <color rgb="FFF8696B"/>
        <color rgb="FFFFEB84"/>
        <color rgb="FF63BE7B"/>
      </colorScale>
    </cfRule>
  </conditionalFormatting>
  <conditionalFormatting sqref="T23:U27">
    <cfRule type="colorScale" priority="146">
      <colorScale>
        <cfvo type="min"/>
        <cfvo type="percentile" val="50"/>
        <cfvo type="max"/>
        <color rgb="FFF8696B"/>
        <color rgb="FFFFEB84"/>
        <color rgb="FF63BE7B"/>
      </colorScale>
    </cfRule>
  </conditionalFormatting>
  <conditionalFormatting sqref="V23:V27">
    <cfRule type="colorScale" priority="145">
      <colorScale>
        <cfvo type="min"/>
        <cfvo type="percentile" val="50"/>
        <cfvo type="max"/>
        <color rgb="FFF8696B"/>
        <color rgb="FFFFEB84"/>
        <color rgb="FF63BE7B"/>
      </colorScale>
    </cfRule>
  </conditionalFormatting>
  <conditionalFormatting sqref="V23:V27">
    <cfRule type="colorScale" priority="144">
      <colorScale>
        <cfvo type="min"/>
        <cfvo type="percentile" val="50"/>
        <cfvo type="max"/>
        <color rgb="FFF8696B"/>
        <color rgb="FFFFEB84"/>
        <color rgb="FF63BE7B"/>
      </colorScale>
    </cfRule>
  </conditionalFormatting>
  <conditionalFormatting sqref="V23:V27">
    <cfRule type="colorScale" priority="143">
      <colorScale>
        <cfvo type="min"/>
        <cfvo type="percentile" val="50"/>
        <cfvo type="max"/>
        <color rgb="FFF8696B"/>
        <color rgb="FFFFEB84"/>
        <color rgb="FF63BE7B"/>
      </colorScale>
    </cfRule>
  </conditionalFormatting>
  <conditionalFormatting sqref="V23:W27">
    <cfRule type="colorScale" priority="142">
      <colorScale>
        <cfvo type="min"/>
        <cfvo type="percentile" val="50"/>
        <cfvo type="max"/>
        <color rgb="FFF8696B"/>
        <color rgb="FFFFEB84"/>
        <color rgb="FF63BE7B"/>
      </colorScale>
    </cfRule>
  </conditionalFormatting>
  <conditionalFormatting sqref="X23:X27">
    <cfRule type="colorScale" priority="141">
      <colorScale>
        <cfvo type="min"/>
        <cfvo type="percentile" val="50"/>
        <cfvo type="max"/>
        <color rgb="FFF8696B"/>
        <color rgb="FFFFEB84"/>
        <color rgb="FF63BE7B"/>
      </colorScale>
    </cfRule>
  </conditionalFormatting>
  <conditionalFormatting sqref="X23:X27">
    <cfRule type="colorScale" priority="140">
      <colorScale>
        <cfvo type="min"/>
        <cfvo type="percentile" val="50"/>
        <cfvo type="max"/>
        <color rgb="FFF8696B"/>
        <color rgb="FFFFEB84"/>
        <color rgb="FF63BE7B"/>
      </colorScale>
    </cfRule>
  </conditionalFormatting>
  <conditionalFormatting sqref="X23:X27">
    <cfRule type="colorScale" priority="139">
      <colorScale>
        <cfvo type="min"/>
        <cfvo type="percentile" val="50"/>
        <cfvo type="max"/>
        <color rgb="FFF8696B"/>
        <color rgb="FFFFEB84"/>
        <color rgb="FF63BE7B"/>
      </colorScale>
    </cfRule>
  </conditionalFormatting>
  <conditionalFormatting sqref="X23:Y27">
    <cfRule type="colorScale" priority="138">
      <colorScale>
        <cfvo type="min"/>
        <cfvo type="percentile" val="50"/>
        <cfvo type="max"/>
        <color rgb="FFF8696B"/>
        <color rgb="FFFFEB84"/>
        <color rgb="FF63BE7B"/>
      </colorScale>
    </cfRule>
  </conditionalFormatting>
  <conditionalFormatting sqref="Z23:Z27">
    <cfRule type="colorScale" priority="137">
      <colorScale>
        <cfvo type="min"/>
        <cfvo type="percentile" val="50"/>
        <cfvo type="max"/>
        <color rgb="FFF8696B"/>
        <color rgb="FFFFEB84"/>
        <color rgb="FF63BE7B"/>
      </colorScale>
    </cfRule>
  </conditionalFormatting>
  <conditionalFormatting sqref="Z23:Z27">
    <cfRule type="colorScale" priority="136">
      <colorScale>
        <cfvo type="min"/>
        <cfvo type="percentile" val="50"/>
        <cfvo type="max"/>
        <color rgb="FFF8696B"/>
        <color rgb="FFFFEB84"/>
        <color rgb="FF63BE7B"/>
      </colorScale>
    </cfRule>
  </conditionalFormatting>
  <conditionalFormatting sqref="Z23:Z27">
    <cfRule type="colorScale" priority="135">
      <colorScale>
        <cfvo type="min"/>
        <cfvo type="percentile" val="50"/>
        <cfvo type="max"/>
        <color rgb="FFF8696B"/>
        <color rgb="FFFFEB84"/>
        <color rgb="FF63BE7B"/>
      </colorScale>
    </cfRule>
  </conditionalFormatting>
  <conditionalFormatting sqref="Z23:AA27">
    <cfRule type="colorScale" priority="134">
      <colorScale>
        <cfvo type="min"/>
        <cfvo type="percentile" val="50"/>
        <cfvo type="max"/>
        <color rgb="FFF8696B"/>
        <color rgb="FFFFEB84"/>
        <color rgb="FF63BE7B"/>
      </colorScale>
    </cfRule>
  </conditionalFormatting>
  <conditionalFormatting sqref="AB23:AB27">
    <cfRule type="colorScale" priority="133">
      <colorScale>
        <cfvo type="min"/>
        <cfvo type="percentile" val="50"/>
        <cfvo type="max"/>
        <color rgb="FFF8696B"/>
        <color rgb="FFFFEB84"/>
        <color rgb="FF63BE7B"/>
      </colorScale>
    </cfRule>
  </conditionalFormatting>
  <conditionalFormatting sqref="AB23:AB27">
    <cfRule type="colorScale" priority="132">
      <colorScale>
        <cfvo type="min"/>
        <cfvo type="percentile" val="50"/>
        <cfvo type="max"/>
        <color rgb="FFF8696B"/>
        <color rgb="FFFFEB84"/>
        <color rgb="FF63BE7B"/>
      </colorScale>
    </cfRule>
  </conditionalFormatting>
  <conditionalFormatting sqref="AB23:AB27">
    <cfRule type="colorScale" priority="131">
      <colorScale>
        <cfvo type="min"/>
        <cfvo type="percentile" val="50"/>
        <cfvo type="max"/>
        <color rgb="FFF8696B"/>
        <color rgb="FFFFEB84"/>
        <color rgb="FF63BE7B"/>
      </colorScale>
    </cfRule>
  </conditionalFormatting>
  <conditionalFormatting sqref="AB23:AC27">
    <cfRule type="colorScale" priority="130">
      <colorScale>
        <cfvo type="min"/>
        <cfvo type="percentile" val="50"/>
        <cfvo type="max"/>
        <color rgb="FFF8696B"/>
        <color rgb="FFFFEB84"/>
        <color rgb="FF63BE7B"/>
      </colorScale>
    </cfRule>
  </conditionalFormatting>
  <conditionalFormatting sqref="AD23:AD27">
    <cfRule type="colorScale" priority="129">
      <colorScale>
        <cfvo type="min"/>
        <cfvo type="percentile" val="50"/>
        <cfvo type="max"/>
        <color rgb="FFF8696B"/>
        <color rgb="FFFFEB84"/>
        <color rgb="FF63BE7B"/>
      </colorScale>
    </cfRule>
  </conditionalFormatting>
  <conditionalFormatting sqref="AD23:AD27">
    <cfRule type="colorScale" priority="128">
      <colorScale>
        <cfvo type="min"/>
        <cfvo type="percentile" val="50"/>
        <cfvo type="max"/>
        <color rgb="FFF8696B"/>
        <color rgb="FFFFEB84"/>
        <color rgb="FF63BE7B"/>
      </colorScale>
    </cfRule>
  </conditionalFormatting>
  <conditionalFormatting sqref="AD23:AD27">
    <cfRule type="colorScale" priority="127">
      <colorScale>
        <cfvo type="min"/>
        <cfvo type="percentile" val="50"/>
        <cfvo type="max"/>
        <color rgb="FFF8696B"/>
        <color rgb="FFFFEB84"/>
        <color rgb="FF63BE7B"/>
      </colorScale>
    </cfRule>
  </conditionalFormatting>
  <conditionalFormatting sqref="AD23:AE27">
    <cfRule type="colorScale" priority="126">
      <colorScale>
        <cfvo type="min"/>
        <cfvo type="percentile" val="50"/>
        <cfvo type="max"/>
        <color rgb="FFF8696B"/>
        <color rgb="FFFFEB84"/>
        <color rgb="FF63BE7B"/>
      </colorScale>
    </cfRule>
  </conditionalFormatting>
  <conditionalFormatting sqref="AF23:AF27">
    <cfRule type="colorScale" priority="125">
      <colorScale>
        <cfvo type="min"/>
        <cfvo type="percentile" val="50"/>
        <cfvo type="max"/>
        <color rgb="FFF8696B"/>
        <color rgb="FFFFEB84"/>
        <color rgb="FF63BE7B"/>
      </colorScale>
    </cfRule>
  </conditionalFormatting>
  <conditionalFormatting sqref="AF23:AG27">
    <cfRule type="colorScale" priority="122">
      <colorScale>
        <cfvo type="min"/>
        <cfvo type="percentile" val="50"/>
        <cfvo type="max"/>
        <color rgb="FFF8696B"/>
        <color rgb="FFFFEB84"/>
        <color rgb="FF63BE7B"/>
      </colorScale>
    </cfRule>
  </conditionalFormatting>
  <conditionalFormatting sqref="AH23:AH27">
    <cfRule type="colorScale" priority="121">
      <colorScale>
        <cfvo type="min"/>
        <cfvo type="percentile" val="50"/>
        <cfvo type="max"/>
        <color rgb="FFF8696B"/>
        <color rgb="FFFFEB84"/>
        <color rgb="FF63BE7B"/>
      </colorScale>
    </cfRule>
  </conditionalFormatting>
  <conditionalFormatting sqref="AH23:AH27">
    <cfRule type="colorScale" priority="120">
      <colorScale>
        <cfvo type="min"/>
        <cfvo type="percentile" val="50"/>
        <cfvo type="max"/>
        <color rgb="FFF8696B"/>
        <color rgb="FFFFEB84"/>
        <color rgb="FF63BE7B"/>
      </colorScale>
    </cfRule>
  </conditionalFormatting>
  <conditionalFormatting sqref="AH23:AH27">
    <cfRule type="colorScale" priority="119">
      <colorScale>
        <cfvo type="min"/>
        <cfvo type="percentile" val="50"/>
        <cfvo type="max"/>
        <color rgb="FFF8696B"/>
        <color rgb="FFFFEB84"/>
        <color rgb="FF63BE7B"/>
      </colorScale>
    </cfRule>
  </conditionalFormatting>
  <conditionalFormatting sqref="AH23:AI27">
    <cfRule type="colorScale" priority="118">
      <colorScale>
        <cfvo type="min"/>
        <cfvo type="percentile" val="50"/>
        <cfvo type="max"/>
        <color rgb="FFF8696B"/>
        <color rgb="FFFFEB84"/>
        <color rgb="FF63BE7B"/>
      </colorScale>
    </cfRule>
  </conditionalFormatting>
  <conditionalFormatting sqref="AJ23:AJ27">
    <cfRule type="colorScale" priority="117">
      <colorScale>
        <cfvo type="min"/>
        <cfvo type="percentile" val="50"/>
        <cfvo type="max"/>
        <color rgb="FFF8696B"/>
        <color rgb="FFFFEB84"/>
        <color rgb="FF63BE7B"/>
      </colorScale>
    </cfRule>
  </conditionalFormatting>
  <conditionalFormatting sqref="AJ23:AJ27">
    <cfRule type="colorScale" priority="116">
      <colorScale>
        <cfvo type="min"/>
        <cfvo type="percentile" val="50"/>
        <cfvo type="max"/>
        <color rgb="FFF8696B"/>
        <color rgb="FFFFEB84"/>
        <color rgb="FF63BE7B"/>
      </colorScale>
    </cfRule>
  </conditionalFormatting>
  <conditionalFormatting sqref="AJ23:AJ27">
    <cfRule type="colorScale" priority="115">
      <colorScale>
        <cfvo type="min"/>
        <cfvo type="percentile" val="50"/>
        <cfvo type="max"/>
        <color rgb="FFF8696B"/>
        <color rgb="FFFFEB84"/>
        <color rgb="FF63BE7B"/>
      </colorScale>
    </cfRule>
  </conditionalFormatting>
  <conditionalFormatting sqref="AJ23:AK27">
    <cfRule type="colorScale" priority="114">
      <colorScale>
        <cfvo type="min"/>
        <cfvo type="percentile" val="50"/>
        <cfvo type="max"/>
        <color rgb="FFF8696B"/>
        <color rgb="FFFFEB84"/>
        <color rgb="FF63BE7B"/>
      </colorScale>
    </cfRule>
  </conditionalFormatting>
  <conditionalFormatting sqref="AL23:AL27">
    <cfRule type="colorScale" priority="113">
      <colorScale>
        <cfvo type="min"/>
        <cfvo type="percentile" val="50"/>
        <cfvo type="max"/>
        <color rgb="FFF8696B"/>
        <color rgb="FFFFEB84"/>
        <color rgb="FF63BE7B"/>
      </colorScale>
    </cfRule>
  </conditionalFormatting>
  <conditionalFormatting sqref="AL23:AL27">
    <cfRule type="colorScale" priority="112">
      <colorScale>
        <cfvo type="min"/>
        <cfvo type="percentile" val="50"/>
        <cfvo type="max"/>
        <color rgb="FFF8696B"/>
        <color rgb="FFFFEB84"/>
        <color rgb="FF63BE7B"/>
      </colorScale>
    </cfRule>
  </conditionalFormatting>
  <conditionalFormatting sqref="AL23:AL27">
    <cfRule type="colorScale" priority="111">
      <colorScale>
        <cfvo type="min"/>
        <cfvo type="percentile" val="50"/>
        <cfvo type="max"/>
        <color rgb="FFF8696B"/>
        <color rgb="FFFFEB84"/>
        <color rgb="FF63BE7B"/>
      </colorScale>
    </cfRule>
  </conditionalFormatting>
  <conditionalFormatting sqref="AL23:AM27">
    <cfRule type="colorScale" priority="110">
      <colorScale>
        <cfvo type="min"/>
        <cfvo type="percentile" val="50"/>
        <cfvo type="max"/>
        <color rgb="FFF8696B"/>
        <color rgb="FFFFEB84"/>
        <color rgb="FF63BE7B"/>
      </colorScale>
    </cfRule>
  </conditionalFormatting>
  <conditionalFormatting sqref="AN23:AN27">
    <cfRule type="colorScale" priority="109">
      <colorScale>
        <cfvo type="min"/>
        <cfvo type="percentile" val="50"/>
        <cfvo type="max"/>
        <color rgb="FFF8696B"/>
        <color rgb="FFFFEB84"/>
        <color rgb="FF63BE7B"/>
      </colorScale>
    </cfRule>
  </conditionalFormatting>
  <conditionalFormatting sqref="AN23:AN27">
    <cfRule type="colorScale" priority="108">
      <colorScale>
        <cfvo type="min"/>
        <cfvo type="percentile" val="50"/>
        <cfvo type="max"/>
        <color rgb="FFF8696B"/>
        <color rgb="FFFFEB84"/>
        <color rgb="FF63BE7B"/>
      </colorScale>
    </cfRule>
  </conditionalFormatting>
  <conditionalFormatting sqref="AN23:AN27">
    <cfRule type="colorScale" priority="107">
      <colorScale>
        <cfvo type="min"/>
        <cfvo type="percentile" val="50"/>
        <cfvo type="max"/>
        <color rgb="FFF8696B"/>
        <color rgb="FFFFEB84"/>
        <color rgb="FF63BE7B"/>
      </colorScale>
    </cfRule>
  </conditionalFormatting>
  <conditionalFormatting sqref="AN23:AO27">
    <cfRule type="colorScale" priority="106">
      <colorScale>
        <cfvo type="min"/>
        <cfvo type="percentile" val="50"/>
        <cfvo type="max"/>
        <color rgb="FFF8696B"/>
        <color rgb="FFFFEB84"/>
        <color rgb="FF63BE7B"/>
      </colorScale>
    </cfRule>
  </conditionalFormatting>
  <conditionalFormatting sqref="AP23:AP27">
    <cfRule type="colorScale" priority="105">
      <colorScale>
        <cfvo type="min"/>
        <cfvo type="percentile" val="50"/>
        <cfvo type="max"/>
        <color rgb="FFF8696B"/>
        <color rgb="FFFFEB84"/>
        <color rgb="FF63BE7B"/>
      </colorScale>
    </cfRule>
  </conditionalFormatting>
  <conditionalFormatting sqref="AP23:AP27">
    <cfRule type="colorScale" priority="104">
      <colorScale>
        <cfvo type="min"/>
        <cfvo type="percentile" val="50"/>
        <cfvo type="max"/>
        <color rgb="FFF8696B"/>
        <color rgb="FFFFEB84"/>
        <color rgb="FF63BE7B"/>
      </colorScale>
    </cfRule>
  </conditionalFormatting>
  <conditionalFormatting sqref="AP23:AP27">
    <cfRule type="colorScale" priority="103">
      <colorScale>
        <cfvo type="min"/>
        <cfvo type="percentile" val="50"/>
        <cfvo type="max"/>
        <color rgb="FFF8696B"/>
        <color rgb="FFFFEB84"/>
        <color rgb="FF63BE7B"/>
      </colorScale>
    </cfRule>
  </conditionalFormatting>
  <conditionalFormatting sqref="AP23:AQ27">
    <cfRule type="colorScale" priority="102">
      <colorScale>
        <cfvo type="min"/>
        <cfvo type="percentile" val="50"/>
        <cfvo type="max"/>
        <color rgb="FFF8696B"/>
        <color rgb="FFFFEB84"/>
        <color rgb="FF63BE7B"/>
      </colorScale>
    </cfRule>
  </conditionalFormatting>
  <conditionalFormatting sqref="AR23:AR27">
    <cfRule type="colorScale" priority="101">
      <colorScale>
        <cfvo type="min"/>
        <cfvo type="percentile" val="50"/>
        <cfvo type="max"/>
        <color rgb="FFF8696B"/>
        <color rgb="FFFFEB84"/>
        <color rgb="FF63BE7B"/>
      </colorScale>
    </cfRule>
  </conditionalFormatting>
  <conditionalFormatting sqref="AR23:AR27">
    <cfRule type="colorScale" priority="100">
      <colorScale>
        <cfvo type="min"/>
        <cfvo type="percentile" val="50"/>
        <cfvo type="max"/>
        <color rgb="FFF8696B"/>
        <color rgb="FFFFEB84"/>
        <color rgb="FF63BE7B"/>
      </colorScale>
    </cfRule>
  </conditionalFormatting>
  <conditionalFormatting sqref="AR23:AR27">
    <cfRule type="colorScale" priority="99">
      <colorScale>
        <cfvo type="min"/>
        <cfvo type="percentile" val="50"/>
        <cfvo type="max"/>
        <color rgb="FFF8696B"/>
        <color rgb="FFFFEB84"/>
        <color rgb="FF63BE7B"/>
      </colorScale>
    </cfRule>
  </conditionalFormatting>
  <conditionalFormatting sqref="AR23:AS27">
    <cfRule type="colorScale" priority="98">
      <colorScale>
        <cfvo type="min"/>
        <cfvo type="percentile" val="50"/>
        <cfvo type="max"/>
        <color rgb="FFF8696B"/>
        <color rgb="FFFFEB84"/>
        <color rgb="FF63BE7B"/>
      </colorScale>
    </cfRule>
  </conditionalFormatting>
  <conditionalFormatting sqref="AT23:AT27">
    <cfRule type="colorScale" priority="97">
      <colorScale>
        <cfvo type="min"/>
        <cfvo type="percentile" val="50"/>
        <cfvo type="max"/>
        <color rgb="FFF8696B"/>
        <color rgb="FFFFEB84"/>
        <color rgb="FF63BE7B"/>
      </colorScale>
    </cfRule>
  </conditionalFormatting>
  <conditionalFormatting sqref="AT23:AT27">
    <cfRule type="colorScale" priority="96">
      <colorScale>
        <cfvo type="min"/>
        <cfvo type="percentile" val="50"/>
        <cfvo type="max"/>
        <color rgb="FFF8696B"/>
        <color rgb="FFFFEB84"/>
        <color rgb="FF63BE7B"/>
      </colorScale>
    </cfRule>
  </conditionalFormatting>
  <conditionalFormatting sqref="AT23:AT27">
    <cfRule type="colorScale" priority="95">
      <colorScale>
        <cfvo type="min"/>
        <cfvo type="percentile" val="50"/>
        <cfvo type="max"/>
        <color rgb="FFF8696B"/>
        <color rgb="FFFFEB84"/>
        <color rgb="FF63BE7B"/>
      </colorScale>
    </cfRule>
  </conditionalFormatting>
  <conditionalFormatting sqref="AT23:AU27">
    <cfRule type="colorScale" priority="94">
      <colorScale>
        <cfvo type="min"/>
        <cfvo type="percentile" val="50"/>
        <cfvo type="max"/>
        <color rgb="FFF8696B"/>
        <color rgb="FFFFEB84"/>
        <color rgb="FF63BE7B"/>
      </colorScale>
    </cfRule>
  </conditionalFormatting>
  <conditionalFormatting sqref="AV23:AV27">
    <cfRule type="colorScale" priority="93">
      <colorScale>
        <cfvo type="min"/>
        <cfvo type="percentile" val="50"/>
        <cfvo type="max"/>
        <color rgb="FFF8696B"/>
        <color rgb="FFFFEB84"/>
        <color rgb="FF63BE7B"/>
      </colorScale>
    </cfRule>
  </conditionalFormatting>
  <conditionalFormatting sqref="AV23:AV27">
    <cfRule type="colorScale" priority="92">
      <colorScale>
        <cfvo type="min"/>
        <cfvo type="percentile" val="50"/>
        <cfvo type="max"/>
        <color rgb="FFF8696B"/>
        <color rgb="FFFFEB84"/>
        <color rgb="FF63BE7B"/>
      </colorScale>
    </cfRule>
  </conditionalFormatting>
  <conditionalFormatting sqref="AV23:AV27">
    <cfRule type="colorScale" priority="91">
      <colorScale>
        <cfvo type="min"/>
        <cfvo type="percentile" val="50"/>
        <cfvo type="max"/>
        <color rgb="FFF8696B"/>
        <color rgb="FFFFEB84"/>
        <color rgb="FF63BE7B"/>
      </colorScale>
    </cfRule>
  </conditionalFormatting>
  <conditionalFormatting sqref="AV23:AW27">
    <cfRule type="colorScale" priority="90">
      <colorScale>
        <cfvo type="min"/>
        <cfvo type="percentile" val="50"/>
        <cfvo type="max"/>
        <color rgb="FFF8696B"/>
        <color rgb="FFFFEB84"/>
        <color rgb="FF63BE7B"/>
      </colorScale>
    </cfRule>
  </conditionalFormatting>
  <conditionalFormatting sqref="AX23:AX27">
    <cfRule type="colorScale" priority="89">
      <colorScale>
        <cfvo type="min"/>
        <cfvo type="percentile" val="50"/>
        <cfvo type="max"/>
        <color rgb="FFF8696B"/>
        <color rgb="FFFFEB84"/>
        <color rgb="FF63BE7B"/>
      </colorScale>
    </cfRule>
  </conditionalFormatting>
  <conditionalFormatting sqref="AX23:AX27">
    <cfRule type="colorScale" priority="88">
      <colorScale>
        <cfvo type="min"/>
        <cfvo type="percentile" val="50"/>
        <cfvo type="max"/>
        <color rgb="FFF8696B"/>
        <color rgb="FFFFEB84"/>
        <color rgb="FF63BE7B"/>
      </colorScale>
    </cfRule>
  </conditionalFormatting>
  <conditionalFormatting sqref="AX23:AX27">
    <cfRule type="colorScale" priority="87">
      <colorScale>
        <cfvo type="min"/>
        <cfvo type="percentile" val="50"/>
        <cfvo type="max"/>
        <color rgb="FFF8696B"/>
        <color rgb="FFFFEB84"/>
        <color rgb="FF63BE7B"/>
      </colorScale>
    </cfRule>
  </conditionalFormatting>
  <conditionalFormatting sqref="AX23:AY27">
    <cfRule type="colorScale" priority="86">
      <colorScale>
        <cfvo type="min"/>
        <cfvo type="percentile" val="50"/>
        <cfvo type="max"/>
        <color rgb="FFF8696B"/>
        <color rgb="FFFFEB84"/>
        <color rgb="FF63BE7B"/>
      </colorScale>
    </cfRule>
  </conditionalFormatting>
  <conditionalFormatting sqref="AZ23:AZ27">
    <cfRule type="colorScale" priority="85">
      <colorScale>
        <cfvo type="min"/>
        <cfvo type="percentile" val="50"/>
        <cfvo type="max"/>
        <color rgb="FFF8696B"/>
        <color rgb="FFFFEB84"/>
        <color rgb="FF63BE7B"/>
      </colorScale>
    </cfRule>
  </conditionalFormatting>
  <conditionalFormatting sqref="AZ23:AZ27">
    <cfRule type="colorScale" priority="84">
      <colorScale>
        <cfvo type="min"/>
        <cfvo type="percentile" val="50"/>
        <cfvo type="max"/>
        <color rgb="FFF8696B"/>
        <color rgb="FFFFEB84"/>
        <color rgb="FF63BE7B"/>
      </colorScale>
    </cfRule>
  </conditionalFormatting>
  <conditionalFormatting sqref="AZ23:AZ27">
    <cfRule type="colorScale" priority="83">
      <colorScale>
        <cfvo type="min"/>
        <cfvo type="percentile" val="50"/>
        <cfvo type="max"/>
        <color rgb="FFF8696B"/>
        <color rgb="FFFFEB84"/>
        <color rgb="FF63BE7B"/>
      </colorScale>
    </cfRule>
  </conditionalFormatting>
  <conditionalFormatting sqref="AZ23:BA27">
    <cfRule type="colorScale" priority="82">
      <colorScale>
        <cfvo type="min"/>
        <cfvo type="percentile" val="50"/>
        <cfvo type="max"/>
        <color rgb="FFF8696B"/>
        <color rgb="FFFFEB84"/>
        <color rgb="FF63BE7B"/>
      </colorScale>
    </cfRule>
  </conditionalFormatting>
  <conditionalFormatting sqref="BB23:BB27">
    <cfRule type="colorScale" priority="81">
      <colorScale>
        <cfvo type="min"/>
        <cfvo type="percentile" val="50"/>
        <cfvo type="max"/>
        <color rgb="FFF8696B"/>
        <color rgb="FFFFEB84"/>
        <color rgb="FF63BE7B"/>
      </colorScale>
    </cfRule>
  </conditionalFormatting>
  <conditionalFormatting sqref="BB23:BB27">
    <cfRule type="colorScale" priority="80">
      <colorScale>
        <cfvo type="min"/>
        <cfvo type="percentile" val="50"/>
        <cfvo type="max"/>
        <color rgb="FFF8696B"/>
        <color rgb="FFFFEB84"/>
        <color rgb="FF63BE7B"/>
      </colorScale>
    </cfRule>
  </conditionalFormatting>
  <conditionalFormatting sqref="BB23:BB27">
    <cfRule type="colorScale" priority="79">
      <colorScale>
        <cfvo type="min"/>
        <cfvo type="percentile" val="50"/>
        <cfvo type="max"/>
        <color rgb="FFF8696B"/>
        <color rgb="FFFFEB84"/>
        <color rgb="FF63BE7B"/>
      </colorScale>
    </cfRule>
  </conditionalFormatting>
  <conditionalFormatting sqref="BB23:BC27">
    <cfRule type="colorScale" priority="78">
      <colorScale>
        <cfvo type="min"/>
        <cfvo type="percentile" val="50"/>
        <cfvo type="max"/>
        <color rgb="FFF8696B"/>
        <color rgb="FFFFEB84"/>
        <color rgb="FF63BE7B"/>
      </colorScale>
    </cfRule>
  </conditionalFormatting>
  <conditionalFormatting sqref="BD23:BD27">
    <cfRule type="colorScale" priority="77">
      <colorScale>
        <cfvo type="min"/>
        <cfvo type="percentile" val="50"/>
        <cfvo type="max"/>
        <color rgb="FFF8696B"/>
        <color rgb="FFFFEB84"/>
        <color rgb="FF63BE7B"/>
      </colorScale>
    </cfRule>
  </conditionalFormatting>
  <conditionalFormatting sqref="BD23:BD27">
    <cfRule type="colorScale" priority="76">
      <colorScale>
        <cfvo type="min"/>
        <cfvo type="percentile" val="50"/>
        <cfvo type="max"/>
        <color rgb="FFF8696B"/>
        <color rgb="FFFFEB84"/>
        <color rgb="FF63BE7B"/>
      </colorScale>
    </cfRule>
  </conditionalFormatting>
  <conditionalFormatting sqref="BD23:BD27">
    <cfRule type="colorScale" priority="75">
      <colorScale>
        <cfvo type="min"/>
        <cfvo type="percentile" val="50"/>
        <cfvo type="max"/>
        <color rgb="FFF8696B"/>
        <color rgb="FFFFEB84"/>
        <color rgb="FF63BE7B"/>
      </colorScale>
    </cfRule>
  </conditionalFormatting>
  <conditionalFormatting sqref="BD23:BE27">
    <cfRule type="colorScale" priority="74">
      <colorScale>
        <cfvo type="min"/>
        <cfvo type="percentile" val="50"/>
        <cfvo type="max"/>
        <color rgb="FFF8696B"/>
        <color rgb="FFFFEB84"/>
        <color rgb="FF63BE7B"/>
      </colorScale>
    </cfRule>
  </conditionalFormatting>
  <conditionalFormatting sqref="BF23:BF27">
    <cfRule type="colorScale" priority="73">
      <colorScale>
        <cfvo type="min"/>
        <cfvo type="percentile" val="50"/>
        <cfvo type="max"/>
        <color rgb="FFF8696B"/>
        <color rgb="FFFFEB84"/>
        <color rgb="FF63BE7B"/>
      </colorScale>
    </cfRule>
  </conditionalFormatting>
  <conditionalFormatting sqref="BF23:BF27">
    <cfRule type="colorScale" priority="72">
      <colorScale>
        <cfvo type="min"/>
        <cfvo type="percentile" val="50"/>
        <cfvo type="max"/>
        <color rgb="FFF8696B"/>
        <color rgb="FFFFEB84"/>
        <color rgb="FF63BE7B"/>
      </colorScale>
    </cfRule>
  </conditionalFormatting>
  <conditionalFormatting sqref="BF23:BF27">
    <cfRule type="colorScale" priority="71">
      <colorScale>
        <cfvo type="min"/>
        <cfvo type="percentile" val="50"/>
        <cfvo type="max"/>
        <color rgb="FFF8696B"/>
        <color rgb="FFFFEB84"/>
        <color rgb="FF63BE7B"/>
      </colorScale>
    </cfRule>
  </conditionalFormatting>
  <conditionalFormatting sqref="BF23:BG27">
    <cfRule type="colorScale" priority="70">
      <colorScale>
        <cfvo type="min"/>
        <cfvo type="percentile" val="50"/>
        <cfvo type="max"/>
        <color rgb="FFF8696B"/>
        <color rgb="FFFFEB84"/>
        <color rgb="FF63BE7B"/>
      </colorScale>
    </cfRule>
  </conditionalFormatting>
  <conditionalFormatting sqref="BH23:BH27">
    <cfRule type="colorScale" priority="69">
      <colorScale>
        <cfvo type="min"/>
        <cfvo type="percentile" val="50"/>
        <cfvo type="max"/>
        <color rgb="FFF8696B"/>
        <color rgb="FFFFEB84"/>
        <color rgb="FF63BE7B"/>
      </colorScale>
    </cfRule>
  </conditionalFormatting>
  <conditionalFormatting sqref="BH23:BH27">
    <cfRule type="colorScale" priority="68">
      <colorScale>
        <cfvo type="min"/>
        <cfvo type="percentile" val="50"/>
        <cfvo type="max"/>
        <color rgb="FFF8696B"/>
        <color rgb="FFFFEB84"/>
        <color rgb="FF63BE7B"/>
      </colorScale>
    </cfRule>
  </conditionalFormatting>
  <conditionalFormatting sqref="BH23:BH27">
    <cfRule type="colorScale" priority="67">
      <colorScale>
        <cfvo type="min"/>
        <cfvo type="percentile" val="50"/>
        <cfvo type="max"/>
        <color rgb="FFF8696B"/>
        <color rgb="FFFFEB84"/>
        <color rgb="FF63BE7B"/>
      </colorScale>
    </cfRule>
  </conditionalFormatting>
  <conditionalFormatting sqref="BH23:BI27">
    <cfRule type="colorScale" priority="66">
      <colorScale>
        <cfvo type="min"/>
        <cfvo type="percentile" val="50"/>
        <cfvo type="max"/>
        <color rgb="FFF8696B"/>
        <color rgb="FFFFEB84"/>
        <color rgb="FF63BE7B"/>
      </colorScale>
    </cfRule>
  </conditionalFormatting>
  <conditionalFormatting sqref="BJ23:BJ27">
    <cfRule type="colorScale" priority="65">
      <colorScale>
        <cfvo type="min"/>
        <cfvo type="percentile" val="50"/>
        <cfvo type="max"/>
        <color rgb="FFF8696B"/>
        <color rgb="FFFFEB84"/>
        <color rgb="FF63BE7B"/>
      </colorScale>
    </cfRule>
  </conditionalFormatting>
  <conditionalFormatting sqref="BJ23:BJ27">
    <cfRule type="colorScale" priority="64">
      <colorScale>
        <cfvo type="min"/>
        <cfvo type="percentile" val="50"/>
        <cfvo type="max"/>
        <color rgb="FFF8696B"/>
        <color rgb="FFFFEB84"/>
        <color rgb="FF63BE7B"/>
      </colorScale>
    </cfRule>
  </conditionalFormatting>
  <conditionalFormatting sqref="BJ23:BJ27">
    <cfRule type="colorScale" priority="63">
      <colorScale>
        <cfvo type="min"/>
        <cfvo type="percentile" val="50"/>
        <cfvo type="max"/>
        <color rgb="FFF8696B"/>
        <color rgb="FFFFEB84"/>
        <color rgb="FF63BE7B"/>
      </colorScale>
    </cfRule>
  </conditionalFormatting>
  <conditionalFormatting sqref="BJ23:BK27">
    <cfRule type="colorScale" priority="62">
      <colorScale>
        <cfvo type="min"/>
        <cfvo type="percentile" val="50"/>
        <cfvo type="max"/>
        <color rgb="FFF8696B"/>
        <color rgb="FFFFEB84"/>
        <color rgb="FF63BE7B"/>
      </colorScale>
    </cfRule>
  </conditionalFormatting>
  <conditionalFormatting sqref="BL23:BL27">
    <cfRule type="colorScale" priority="61">
      <colorScale>
        <cfvo type="min"/>
        <cfvo type="percentile" val="50"/>
        <cfvo type="max"/>
        <color rgb="FFF8696B"/>
        <color rgb="FFFFEB84"/>
        <color rgb="FF63BE7B"/>
      </colorScale>
    </cfRule>
  </conditionalFormatting>
  <conditionalFormatting sqref="BL23:BL27">
    <cfRule type="colorScale" priority="60">
      <colorScale>
        <cfvo type="min"/>
        <cfvo type="percentile" val="50"/>
        <cfvo type="max"/>
        <color rgb="FFF8696B"/>
        <color rgb="FFFFEB84"/>
        <color rgb="FF63BE7B"/>
      </colorScale>
    </cfRule>
  </conditionalFormatting>
  <conditionalFormatting sqref="BL23:BL27">
    <cfRule type="colorScale" priority="59">
      <colorScale>
        <cfvo type="min"/>
        <cfvo type="percentile" val="50"/>
        <cfvo type="max"/>
        <color rgb="FFF8696B"/>
        <color rgb="FFFFEB84"/>
        <color rgb="FF63BE7B"/>
      </colorScale>
    </cfRule>
  </conditionalFormatting>
  <conditionalFormatting sqref="BL23:BM27">
    <cfRule type="colorScale" priority="58">
      <colorScale>
        <cfvo type="min"/>
        <cfvo type="percentile" val="50"/>
        <cfvo type="max"/>
        <color rgb="FFF8696B"/>
        <color rgb="FFFFEB84"/>
        <color rgb="FF63BE7B"/>
      </colorScale>
    </cfRule>
  </conditionalFormatting>
  <conditionalFormatting sqref="H18:I22">
    <cfRule type="colorScale" priority="57">
      <colorScale>
        <cfvo type="min"/>
        <cfvo type="percentile" val="50"/>
        <cfvo type="max"/>
        <color rgb="FFF8696B"/>
        <color rgb="FFFFEB84"/>
        <color rgb="FF63BE7B"/>
      </colorScale>
    </cfRule>
  </conditionalFormatting>
  <conditionalFormatting sqref="J18:K22">
    <cfRule type="colorScale" priority="55">
      <colorScale>
        <cfvo type="min"/>
        <cfvo type="percentile" val="50"/>
        <cfvo type="max"/>
        <color rgb="FFF8696B"/>
        <color rgb="FFFFEB84"/>
        <color rgb="FF63BE7B"/>
      </colorScale>
    </cfRule>
  </conditionalFormatting>
  <conditionalFormatting sqref="J18:K22">
    <cfRule type="colorScale" priority="56">
      <colorScale>
        <cfvo type="min"/>
        <cfvo type="percentile" val="50"/>
        <cfvo type="max"/>
        <color rgb="FFF8696B"/>
        <color rgb="FFFFEB84"/>
        <color rgb="FF63BE7B"/>
      </colorScale>
    </cfRule>
  </conditionalFormatting>
  <conditionalFormatting sqref="L18:M22">
    <cfRule type="colorScale" priority="53">
      <colorScale>
        <cfvo type="min"/>
        <cfvo type="percentile" val="50"/>
        <cfvo type="max"/>
        <color rgb="FFF8696B"/>
        <color rgb="FFFFEB84"/>
        <color rgb="FF63BE7B"/>
      </colorScale>
    </cfRule>
  </conditionalFormatting>
  <conditionalFormatting sqref="L18:M22">
    <cfRule type="colorScale" priority="54">
      <colorScale>
        <cfvo type="min"/>
        <cfvo type="percentile" val="50"/>
        <cfvo type="max"/>
        <color rgb="FFF8696B"/>
        <color rgb="FFFFEB84"/>
        <color rgb="FF63BE7B"/>
      </colorScale>
    </cfRule>
  </conditionalFormatting>
  <conditionalFormatting sqref="N18:O22">
    <cfRule type="colorScale" priority="51">
      <colorScale>
        <cfvo type="min"/>
        <cfvo type="percentile" val="50"/>
        <cfvo type="max"/>
        <color rgb="FFF8696B"/>
        <color rgb="FFFFEB84"/>
        <color rgb="FF63BE7B"/>
      </colorScale>
    </cfRule>
  </conditionalFormatting>
  <conditionalFormatting sqref="N18:O22">
    <cfRule type="colorScale" priority="52">
      <colorScale>
        <cfvo type="min"/>
        <cfvo type="percentile" val="50"/>
        <cfvo type="max"/>
        <color rgb="FFF8696B"/>
        <color rgb="FFFFEB84"/>
        <color rgb="FF63BE7B"/>
      </colorScale>
    </cfRule>
  </conditionalFormatting>
  <conditionalFormatting sqref="P18:Q22">
    <cfRule type="colorScale" priority="49">
      <colorScale>
        <cfvo type="min"/>
        <cfvo type="percentile" val="50"/>
        <cfvo type="max"/>
        <color rgb="FFF8696B"/>
        <color rgb="FFFFEB84"/>
        <color rgb="FF63BE7B"/>
      </colorScale>
    </cfRule>
  </conditionalFormatting>
  <conditionalFormatting sqref="P18:Q22">
    <cfRule type="colorScale" priority="50">
      <colorScale>
        <cfvo type="min"/>
        <cfvo type="percentile" val="50"/>
        <cfvo type="max"/>
        <color rgb="FFF8696B"/>
        <color rgb="FFFFEB84"/>
        <color rgb="FF63BE7B"/>
      </colorScale>
    </cfRule>
  </conditionalFormatting>
  <conditionalFormatting sqref="R18:S22">
    <cfRule type="colorScale" priority="47">
      <colorScale>
        <cfvo type="min"/>
        <cfvo type="percentile" val="50"/>
        <cfvo type="max"/>
        <color rgb="FFF8696B"/>
        <color rgb="FFFFEB84"/>
        <color rgb="FF63BE7B"/>
      </colorScale>
    </cfRule>
  </conditionalFormatting>
  <conditionalFormatting sqref="R18:S22">
    <cfRule type="colorScale" priority="48">
      <colorScale>
        <cfvo type="min"/>
        <cfvo type="percentile" val="50"/>
        <cfvo type="max"/>
        <color rgb="FFF8696B"/>
        <color rgb="FFFFEB84"/>
        <color rgb="FF63BE7B"/>
      </colorScale>
    </cfRule>
  </conditionalFormatting>
  <conditionalFormatting sqref="T18:U22">
    <cfRule type="colorScale" priority="45">
      <colorScale>
        <cfvo type="min"/>
        <cfvo type="percentile" val="50"/>
        <cfvo type="max"/>
        <color rgb="FFF8696B"/>
        <color rgb="FFFFEB84"/>
        <color rgb="FF63BE7B"/>
      </colorScale>
    </cfRule>
  </conditionalFormatting>
  <conditionalFormatting sqref="T18:U22">
    <cfRule type="colorScale" priority="46">
      <colorScale>
        <cfvo type="min"/>
        <cfvo type="percentile" val="50"/>
        <cfvo type="max"/>
        <color rgb="FFF8696B"/>
        <color rgb="FFFFEB84"/>
        <color rgb="FF63BE7B"/>
      </colorScale>
    </cfRule>
  </conditionalFormatting>
  <conditionalFormatting sqref="V18:W22">
    <cfRule type="colorScale" priority="43">
      <colorScale>
        <cfvo type="min"/>
        <cfvo type="percentile" val="50"/>
        <cfvo type="max"/>
        <color rgb="FFF8696B"/>
        <color rgb="FFFFEB84"/>
        <color rgb="FF63BE7B"/>
      </colorScale>
    </cfRule>
  </conditionalFormatting>
  <conditionalFormatting sqref="V18:W22">
    <cfRule type="colorScale" priority="44">
      <colorScale>
        <cfvo type="min"/>
        <cfvo type="percentile" val="50"/>
        <cfvo type="max"/>
        <color rgb="FFF8696B"/>
        <color rgb="FFFFEB84"/>
        <color rgb="FF63BE7B"/>
      </colorScale>
    </cfRule>
  </conditionalFormatting>
  <conditionalFormatting sqref="X18:Y22">
    <cfRule type="colorScale" priority="41">
      <colorScale>
        <cfvo type="min"/>
        <cfvo type="percentile" val="50"/>
        <cfvo type="max"/>
        <color rgb="FFF8696B"/>
        <color rgb="FFFFEB84"/>
        <color rgb="FF63BE7B"/>
      </colorScale>
    </cfRule>
  </conditionalFormatting>
  <conditionalFormatting sqref="X18:Y22">
    <cfRule type="colorScale" priority="42">
      <colorScale>
        <cfvo type="min"/>
        <cfvo type="percentile" val="50"/>
        <cfvo type="max"/>
        <color rgb="FFF8696B"/>
        <color rgb="FFFFEB84"/>
        <color rgb="FF63BE7B"/>
      </colorScale>
    </cfRule>
  </conditionalFormatting>
  <conditionalFormatting sqref="Z18:AA22">
    <cfRule type="colorScale" priority="39">
      <colorScale>
        <cfvo type="min"/>
        <cfvo type="percentile" val="50"/>
        <cfvo type="max"/>
        <color rgb="FFF8696B"/>
        <color rgb="FFFFEB84"/>
        <color rgb="FF63BE7B"/>
      </colorScale>
    </cfRule>
  </conditionalFormatting>
  <conditionalFormatting sqref="Z18:AA22">
    <cfRule type="colorScale" priority="40">
      <colorScale>
        <cfvo type="min"/>
        <cfvo type="percentile" val="50"/>
        <cfvo type="max"/>
        <color rgb="FFF8696B"/>
        <color rgb="FFFFEB84"/>
        <color rgb="FF63BE7B"/>
      </colorScale>
    </cfRule>
  </conditionalFormatting>
  <conditionalFormatting sqref="AB18:AC22">
    <cfRule type="colorScale" priority="37">
      <colorScale>
        <cfvo type="min"/>
        <cfvo type="percentile" val="50"/>
        <cfvo type="max"/>
        <color rgb="FFF8696B"/>
        <color rgb="FFFFEB84"/>
        <color rgb="FF63BE7B"/>
      </colorScale>
    </cfRule>
  </conditionalFormatting>
  <conditionalFormatting sqref="AB18:AC22">
    <cfRule type="colorScale" priority="38">
      <colorScale>
        <cfvo type="min"/>
        <cfvo type="percentile" val="50"/>
        <cfvo type="max"/>
        <color rgb="FFF8696B"/>
        <color rgb="FFFFEB84"/>
        <color rgb="FF63BE7B"/>
      </colorScale>
    </cfRule>
  </conditionalFormatting>
  <conditionalFormatting sqref="AD18:AE22">
    <cfRule type="colorScale" priority="35">
      <colorScale>
        <cfvo type="min"/>
        <cfvo type="percentile" val="50"/>
        <cfvo type="max"/>
        <color rgb="FFF8696B"/>
        <color rgb="FFFFEB84"/>
        <color rgb="FF63BE7B"/>
      </colorScale>
    </cfRule>
  </conditionalFormatting>
  <conditionalFormatting sqref="AD18:AE22">
    <cfRule type="colorScale" priority="36">
      <colorScale>
        <cfvo type="min"/>
        <cfvo type="percentile" val="50"/>
        <cfvo type="max"/>
        <color rgb="FFF8696B"/>
        <color rgb="FFFFEB84"/>
        <color rgb="FF63BE7B"/>
      </colorScale>
    </cfRule>
  </conditionalFormatting>
  <conditionalFormatting sqref="AF18:AG22">
    <cfRule type="colorScale" priority="33">
      <colorScale>
        <cfvo type="min"/>
        <cfvo type="percentile" val="50"/>
        <cfvo type="max"/>
        <color rgb="FFF8696B"/>
        <color rgb="FFFFEB84"/>
        <color rgb="FF63BE7B"/>
      </colorScale>
    </cfRule>
  </conditionalFormatting>
  <conditionalFormatting sqref="AF18:AG22">
    <cfRule type="colorScale" priority="34">
      <colorScale>
        <cfvo type="min"/>
        <cfvo type="percentile" val="50"/>
        <cfvo type="max"/>
        <color rgb="FFF8696B"/>
        <color rgb="FFFFEB84"/>
        <color rgb="FF63BE7B"/>
      </colorScale>
    </cfRule>
  </conditionalFormatting>
  <conditionalFormatting sqref="AH18:AI22">
    <cfRule type="colorScale" priority="31">
      <colorScale>
        <cfvo type="min"/>
        <cfvo type="percentile" val="50"/>
        <cfvo type="max"/>
        <color rgb="FFF8696B"/>
        <color rgb="FFFFEB84"/>
        <color rgb="FF63BE7B"/>
      </colorScale>
    </cfRule>
  </conditionalFormatting>
  <conditionalFormatting sqref="AH18:AI22">
    <cfRule type="colorScale" priority="32">
      <colorScale>
        <cfvo type="min"/>
        <cfvo type="percentile" val="50"/>
        <cfvo type="max"/>
        <color rgb="FFF8696B"/>
        <color rgb="FFFFEB84"/>
        <color rgb="FF63BE7B"/>
      </colorScale>
    </cfRule>
  </conditionalFormatting>
  <conditionalFormatting sqref="AJ18:AK22">
    <cfRule type="colorScale" priority="29">
      <colorScale>
        <cfvo type="min"/>
        <cfvo type="percentile" val="50"/>
        <cfvo type="max"/>
        <color rgb="FFF8696B"/>
        <color rgb="FFFFEB84"/>
        <color rgb="FF63BE7B"/>
      </colorScale>
    </cfRule>
  </conditionalFormatting>
  <conditionalFormatting sqref="AJ18:AK22">
    <cfRule type="colorScale" priority="30">
      <colorScale>
        <cfvo type="min"/>
        <cfvo type="percentile" val="50"/>
        <cfvo type="max"/>
        <color rgb="FFF8696B"/>
        <color rgb="FFFFEB84"/>
        <color rgb="FF63BE7B"/>
      </colorScale>
    </cfRule>
  </conditionalFormatting>
  <conditionalFormatting sqref="AL18:AM22">
    <cfRule type="colorScale" priority="27">
      <colorScale>
        <cfvo type="min"/>
        <cfvo type="percentile" val="50"/>
        <cfvo type="max"/>
        <color rgb="FFF8696B"/>
        <color rgb="FFFFEB84"/>
        <color rgb="FF63BE7B"/>
      </colorScale>
    </cfRule>
  </conditionalFormatting>
  <conditionalFormatting sqref="AL18:AM22">
    <cfRule type="colorScale" priority="28">
      <colorScale>
        <cfvo type="min"/>
        <cfvo type="percentile" val="50"/>
        <cfvo type="max"/>
        <color rgb="FFF8696B"/>
        <color rgb="FFFFEB84"/>
        <color rgb="FF63BE7B"/>
      </colorScale>
    </cfRule>
  </conditionalFormatting>
  <conditionalFormatting sqref="AN18:AO22">
    <cfRule type="colorScale" priority="25">
      <colorScale>
        <cfvo type="min"/>
        <cfvo type="percentile" val="50"/>
        <cfvo type="max"/>
        <color rgb="FFF8696B"/>
        <color rgb="FFFFEB84"/>
        <color rgb="FF63BE7B"/>
      </colorScale>
    </cfRule>
  </conditionalFormatting>
  <conditionalFormatting sqref="AN18:AO22">
    <cfRule type="colorScale" priority="26">
      <colorScale>
        <cfvo type="min"/>
        <cfvo type="percentile" val="50"/>
        <cfvo type="max"/>
        <color rgb="FFF8696B"/>
        <color rgb="FFFFEB84"/>
        <color rgb="FF63BE7B"/>
      </colorScale>
    </cfRule>
  </conditionalFormatting>
  <conditionalFormatting sqref="AP18:AQ22">
    <cfRule type="colorScale" priority="23">
      <colorScale>
        <cfvo type="min"/>
        <cfvo type="percentile" val="50"/>
        <cfvo type="max"/>
        <color rgb="FFF8696B"/>
        <color rgb="FFFFEB84"/>
        <color rgb="FF63BE7B"/>
      </colorScale>
    </cfRule>
  </conditionalFormatting>
  <conditionalFormatting sqref="AP18:AQ22">
    <cfRule type="colorScale" priority="24">
      <colorScale>
        <cfvo type="min"/>
        <cfvo type="percentile" val="50"/>
        <cfvo type="max"/>
        <color rgb="FFF8696B"/>
        <color rgb="FFFFEB84"/>
        <color rgb="FF63BE7B"/>
      </colorScale>
    </cfRule>
  </conditionalFormatting>
  <conditionalFormatting sqref="AR18:AS22">
    <cfRule type="colorScale" priority="21">
      <colorScale>
        <cfvo type="min"/>
        <cfvo type="percentile" val="50"/>
        <cfvo type="max"/>
        <color rgb="FFF8696B"/>
        <color rgb="FFFFEB84"/>
        <color rgb="FF63BE7B"/>
      </colorScale>
    </cfRule>
  </conditionalFormatting>
  <conditionalFormatting sqref="AR18:AS22">
    <cfRule type="colorScale" priority="22">
      <colorScale>
        <cfvo type="min"/>
        <cfvo type="percentile" val="50"/>
        <cfvo type="max"/>
        <color rgb="FFF8696B"/>
        <color rgb="FFFFEB84"/>
        <color rgb="FF63BE7B"/>
      </colorScale>
    </cfRule>
  </conditionalFormatting>
  <conditionalFormatting sqref="AT18:AU22">
    <cfRule type="colorScale" priority="19">
      <colorScale>
        <cfvo type="min"/>
        <cfvo type="percentile" val="50"/>
        <cfvo type="max"/>
        <color rgb="FFF8696B"/>
        <color rgb="FFFFEB84"/>
        <color rgb="FF63BE7B"/>
      </colorScale>
    </cfRule>
  </conditionalFormatting>
  <conditionalFormatting sqref="AT18:AU22">
    <cfRule type="colorScale" priority="20">
      <colorScale>
        <cfvo type="min"/>
        <cfvo type="percentile" val="50"/>
        <cfvo type="max"/>
        <color rgb="FFF8696B"/>
        <color rgb="FFFFEB84"/>
        <color rgb="FF63BE7B"/>
      </colorScale>
    </cfRule>
  </conditionalFormatting>
  <conditionalFormatting sqref="AV18:AW22">
    <cfRule type="colorScale" priority="17">
      <colorScale>
        <cfvo type="min"/>
        <cfvo type="percentile" val="50"/>
        <cfvo type="max"/>
        <color rgb="FFF8696B"/>
        <color rgb="FFFFEB84"/>
        <color rgb="FF63BE7B"/>
      </colorScale>
    </cfRule>
  </conditionalFormatting>
  <conditionalFormatting sqref="AV18:AW22">
    <cfRule type="colorScale" priority="18">
      <colorScale>
        <cfvo type="min"/>
        <cfvo type="percentile" val="50"/>
        <cfvo type="max"/>
        <color rgb="FFF8696B"/>
        <color rgb="FFFFEB84"/>
        <color rgb="FF63BE7B"/>
      </colorScale>
    </cfRule>
  </conditionalFormatting>
  <conditionalFormatting sqref="AX18:AY22">
    <cfRule type="colorScale" priority="15">
      <colorScale>
        <cfvo type="min"/>
        <cfvo type="percentile" val="50"/>
        <cfvo type="max"/>
        <color rgb="FFF8696B"/>
        <color rgb="FFFFEB84"/>
        <color rgb="FF63BE7B"/>
      </colorScale>
    </cfRule>
  </conditionalFormatting>
  <conditionalFormatting sqref="AX18:AY22">
    <cfRule type="colorScale" priority="16">
      <colorScale>
        <cfvo type="min"/>
        <cfvo type="percentile" val="50"/>
        <cfvo type="max"/>
        <color rgb="FFF8696B"/>
        <color rgb="FFFFEB84"/>
        <color rgb="FF63BE7B"/>
      </colorScale>
    </cfRule>
  </conditionalFormatting>
  <conditionalFormatting sqref="AZ18:BA22">
    <cfRule type="colorScale" priority="13">
      <colorScale>
        <cfvo type="min"/>
        <cfvo type="percentile" val="50"/>
        <cfvo type="max"/>
        <color rgb="FFF8696B"/>
        <color rgb="FFFFEB84"/>
        <color rgb="FF63BE7B"/>
      </colorScale>
    </cfRule>
  </conditionalFormatting>
  <conditionalFormatting sqref="AZ18:BA22">
    <cfRule type="colorScale" priority="14">
      <colorScale>
        <cfvo type="min"/>
        <cfvo type="percentile" val="50"/>
        <cfvo type="max"/>
        <color rgb="FFF8696B"/>
        <color rgb="FFFFEB84"/>
        <color rgb="FF63BE7B"/>
      </colorScale>
    </cfRule>
  </conditionalFormatting>
  <conditionalFormatting sqref="BB18:BC22">
    <cfRule type="colorScale" priority="11">
      <colorScale>
        <cfvo type="min"/>
        <cfvo type="percentile" val="50"/>
        <cfvo type="max"/>
        <color rgb="FFF8696B"/>
        <color rgb="FFFFEB84"/>
        <color rgb="FF63BE7B"/>
      </colorScale>
    </cfRule>
  </conditionalFormatting>
  <conditionalFormatting sqref="BB18:BC22">
    <cfRule type="colorScale" priority="12">
      <colorScale>
        <cfvo type="min"/>
        <cfvo type="percentile" val="50"/>
        <cfvo type="max"/>
        <color rgb="FFF8696B"/>
        <color rgb="FFFFEB84"/>
        <color rgb="FF63BE7B"/>
      </colorScale>
    </cfRule>
  </conditionalFormatting>
  <conditionalFormatting sqref="BD18:BE22">
    <cfRule type="colorScale" priority="9">
      <colorScale>
        <cfvo type="min"/>
        <cfvo type="percentile" val="50"/>
        <cfvo type="max"/>
        <color rgb="FFF8696B"/>
        <color rgb="FFFFEB84"/>
        <color rgb="FF63BE7B"/>
      </colorScale>
    </cfRule>
  </conditionalFormatting>
  <conditionalFormatting sqref="BD18:BE22">
    <cfRule type="colorScale" priority="10">
      <colorScale>
        <cfvo type="min"/>
        <cfvo type="percentile" val="50"/>
        <cfvo type="max"/>
        <color rgb="FFF8696B"/>
        <color rgb="FFFFEB84"/>
        <color rgb="FF63BE7B"/>
      </colorScale>
    </cfRule>
  </conditionalFormatting>
  <conditionalFormatting sqref="BF18:BG22">
    <cfRule type="colorScale" priority="7">
      <colorScale>
        <cfvo type="min"/>
        <cfvo type="percentile" val="50"/>
        <cfvo type="max"/>
        <color rgb="FFF8696B"/>
        <color rgb="FFFFEB84"/>
        <color rgb="FF63BE7B"/>
      </colorScale>
    </cfRule>
  </conditionalFormatting>
  <conditionalFormatting sqref="BF18:BG22">
    <cfRule type="colorScale" priority="8">
      <colorScale>
        <cfvo type="min"/>
        <cfvo type="percentile" val="50"/>
        <cfvo type="max"/>
        <color rgb="FFF8696B"/>
        <color rgb="FFFFEB84"/>
        <color rgb="FF63BE7B"/>
      </colorScale>
    </cfRule>
  </conditionalFormatting>
  <conditionalFormatting sqref="BH18:BI22">
    <cfRule type="colorScale" priority="5">
      <colorScale>
        <cfvo type="min"/>
        <cfvo type="percentile" val="50"/>
        <cfvo type="max"/>
        <color rgb="FFF8696B"/>
        <color rgb="FFFFEB84"/>
        <color rgb="FF63BE7B"/>
      </colorScale>
    </cfRule>
  </conditionalFormatting>
  <conditionalFormatting sqref="BH18:BI22">
    <cfRule type="colorScale" priority="6">
      <colorScale>
        <cfvo type="min"/>
        <cfvo type="percentile" val="50"/>
        <cfvo type="max"/>
        <color rgb="FFF8696B"/>
        <color rgb="FFFFEB84"/>
        <color rgb="FF63BE7B"/>
      </colorScale>
    </cfRule>
  </conditionalFormatting>
  <conditionalFormatting sqref="BJ18:BK22">
    <cfRule type="colorScale" priority="3">
      <colorScale>
        <cfvo type="min"/>
        <cfvo type="percentile" val="50"/>
        <cfvo type="max"/>
        <color rgb="FFF8696B"/>
        <color rgb="FFFFEB84"/>
        <color rgb="FF63BE7B"/>
      </colorScale>
    </cfRule>
  </conditionalFormatting>
  <conditionalFormatting sqref="BJ18:BK22">
    <cfRule type="colorScale" priority="4">
      <colorScale>
        <cfvo type="min"/>
        <cfvo type="percentile" val="50"/>
        <cfvo type="max"/>
        <color rgb="FFF8696B"/>
        <color rgb="FFFFEB84"/>
        <color rgb="FF63BE7B"/>
      </colorScale>
    </cfRule>
  </conditionalFormatting>
  <conditionalFormatting sqref="BL18:BM22">
    <cfRule type="colorScale" priority="1">
      <colorScale>
        <cfvo type="min"/>
        <cfvo type="percentile" val="50"/>
        <cfvo type="max"/>
        <color rgb="FFF8696B"/>
        <color rgb="FFFFEB84"/>
        <color rgb="FF63BE7B"/>
      </colorScale>
    </cfRule>
  </conditionalFormatting>
  <conditionalFormatting sqref="BL18:BM22">
    <cfRule type="colorScale" priority="2">
      <colorScale>
        <cfvo type="min"/>
        <cfvo type="percentile" val="50"/>
        <cfvo type="max"/>
        <color rgb="FFF8696B"/>
        <color rgb="FFFFEB84"/>
        <color rgb="FF63BE7B"/>
      </colorScale>
    </cfRule>
  </conditionalFormatting>
  <pageMargins left="0.7" right="0.7" top="0.75" bottom="0.75" header="0.3" footer="0.3"/>
  <pageSetup orientation="portrait" r:id="rId1"/>
  <headerFooter alignWithMargins="0"/>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37"/>
  <sheetViews>
    <sheetView topLeftCell="A11" workbookViewId="0">
      <selection activeCell="A26" sqref="A26:C37"/>
    </sheetView>
  </sheetViews>
  <sheetFormatPr defaultRowHeight="18.75" x14ac:dyDescent="0.3"/>
  <cols>
    <col min="1" max="1" width="4.140625" style="49" bestFit="1" customWidth="1"/>
    <col min="2" max="2" width="45.85546875" style="50" bestFit="1" customWidth="1"/>
    <col min="3" max="3" width="5.140625" style="49" bestFit="1" customWidth="1"/>
    <col min="4" max="8" width="4.85546875" style="49" bestFit="1" customWidth="1"/>
    <col min="9" max="9" width="5.140625" style="49" bestFit="1" customWidth="1"/>
    <col min="10" max="10" width="14.85546875" style="49" bestFit="1" customWidth="1"/>
    <col min="11" max="11" width="9.140625" style="49"/>
    <col min="12" max="12" width="4.140625" style="49" bestFit="1" customWidth="1"/>
    <col min="13" max="13" width="45.85546875" style="49" bestFit="1" customWidth="1"/>
    <col min="14" max="14" width="4.5703125" style="49" bestFit="1" customWidth="1"/>
    <col min="15" max="16384" width="9.140625" style="49"/>
  </cols>
  <sheetData>
    <row r="1" spans="2:10" x14ac:dyDescent="0.3">
      <c r="D1" s="35">
        <v>1</v>
      </c>
      <c r="E1" s="35">
        <v>2</v>
      </c>
      <c r="F1" s="35">
        <v>3</v>
      </c>
      <c r="G1" s="35">
        <v>4</v>
      </c>
      <c r="H1" s="35">
        <v>5</v>
      </c>
    </row>
    <row r="2" spans="2:10" x14ac:dyDescent="0.3">
      <c r="B2" s="50" t="s">
        <v>353</v>
      </c>
      <c r="C2" s="134" t="s">
        <v>408</v>
      </c>
      <c r="D2" s="34">
        <v>1</v>
      </c>
      <c r="E2" s="34">
        <v>3</v>
      </c>
      <c r="F2" s="34">
        <v>4</v>
      </c>
      <c r="G2" s="34">
        <v>1</v>
      </c>
      <c r="H2" s="34">
        <v>2</v>
      </c>
      <c r="I2" s="134" t="s">
        <v>409</v>
      </c>
    </row>
    <row r="3" spans="2:10" x14ac:dyDescent="0.3">
      <c r="B3" s="50" t="s">
        <v>354</v>
      </c>
      <c r="C3" s="134"/>
      <c r="D3" s="34">
        <v>3</v>
      </c>
      <c r="E3" s="34">
        <v>3</v>
      </c>
      <c r="F3" s="34">
        <v>4</v>
      </c>
      <c r="G3" s="34">
        <v>0</v>
      </c>
      <c r="H3" s="34">
        <v>1</v>
      </c>
      <c r="I3" s="134"/>
    </row>
    <row r="4" spans="2:10" x14ac:dyDescent="0.3">
      <c r="B4" s="50" t="s">
        <v>355</v>
      </c>
      <c r="C4" s="134"/>
      <c r="D4" s="34">
        <v>3</v>
      </c>
      <c r="E4" s="34">
        <v>4</v>
      </c>
      <c r="F4" s="34">
        <v>1</v>
      </c>
      <c r="G4" s="34">
        <v>1</v>
      </c>
      <c r="H4" s="34">
        <v>2</v>
      </c>
      <c r="I4" s="134"/>
    </row>
    <row r="5" spans="2:10" x14ac:dyDescent="0.3">
      <c r="B5" s="50" t="s">
        <v>356</v>
      </c>
      <c r="C5" s="134"/>
      <c r="D5" s="34">
        <v>3</v>
      </c>
      <c r="E5" s="34">
        <v>2</v>
      </c>
      <c r="F5" s="34">
        <v>2</v>
      </c>
      <c r="G5" s="34">
        <v>2</v>
      </c>
      <c r="H5" s="34">
        <v>2</v>
      </c>
      <c r="I5" s="134"/>
    </row>
    <row r="6" spans="2:10" x14ac:dyDescent="0.3">
      <c r="B6" s="50" t="s">
        <v>357</v>
      </c>
      <c r="C6" s="134"/>
      <c r="D6" s="34">
        <v>6</v>
      </c>
      <c r="E6" s="34">
        <v>2</v>
      </c>
      <c r="F6" s="34">
        <v>1</v>
      </c>
      <c r="G6" s="34">
        <v>0</v>
      </c>
      <c r="H6" s="34">
        <v>2</v>
      </c>
      <c r="I6" s="134"/>
    </row>
    <row r="7" spans="2:10" x14ac:dyDescent="0.3">
      <c r="B7" s="50" t="s">
        <v>358</v>
      </c>
      <c r="C7" s="134"/>
      <c r="D7" s="34">
        <v>1</v>
      </c>
      <c r="E7" s="34">
        <v>3</v>
      </c>
      <c r="F7" s="34">
        <v>5</v>
      </c>
      <c r="G7" s="34">
        <v>1</v>
      </c>
      <c r="H7" s="34">
        <v>1</v>
      </c>
      <c r="I7" s="134"/>
    </row>
    <row r="8" spans="2:10" x14ac:dyDescent="0.3">
      <c r="B8" s="50" t="s">
        <v>400</v>
      </c>
      <c r="C8" s="134"/>
      <c r="D8" s="34">
        <v>1</v>
      </c>
      <c r="E8" s="34">
        <v>1</v>
      </c>
      <c r="F8" s="34">
        <v>2</v>
      </c>
      <c r="G8" s="34">
        <v>5</v>
      </c>
      <c r="H8" s="34">
        <v>2</v>
      </c>
      <c r="I8" s="134"/>
    </row>
    <row r="9" spans="2:10" x14ac:dyDescent="0.3">
      <c r="B9" s="50" t="s">
        <v>359</v>
      </c>
      <c r="C9" s="134"/>
      <c r="D9" s="34">
        <v>1</v>
      </c>
      <c r="E9" s="34">
        <v>3</v>
      </c>
      <c r="F9" s="34">
        <v>2</v>
      </c>
      <c r="G9" s="34">
        <v>3</v>
      </c>
      <c r="H9" s="34">
        <v>2</v>
      </c>
      <c r="I9" s="134"/>
    </row>
    <row r="10" spans="2:10" x14ac:dyDescent="0.3">
      <c r="B10" s="50" t="s">
        <v>351</v>
      </c>
      <c r="C10" s="134"/>
      <c r="D10" s="34">
        <v>0</v>
      </c>
      <c r="E10" s="34">
        <v>4</v>
      </c>
      <c r="F10" s="34">
        <v>2</v>
      </c>
      <c r="G10" s="34">
        <v>3</v>
      </c>
      <c r="H10" s="34">
        <v>2</v>
      </c>
      <c r="I10" s="134"/>
    </row>
    <row r="11" spans="2:10" x14ac:dyDescent="0.3">
      <c r="B11" s="50" t="s">
        <v>352</v>
      </c>
      <c r="C11" s="134"/>
      <c r="D11" s="34">
        <v>1</v>
      </c>
      <c r="E11" s="34">
        <v>1</v>
      </c>
      <c r="F11" s="34">
        <v>5</v>
      </c>
      <c r="G11" s="34">
        <v>3</v>
      </c>
      <c r="H11" s="34">
        <v>1</v>
      </c>
      <c r="I11" s="134"/>
    </row>
    <row r="12" spans="2:10" x14ac:dyDescent="0.3">
      <c r="D12" s="35">
        <v>1</v>
      </c>
      <c r="E12" s="35">
        <v>2</v>
      </c>
      <c r="F12" s="35">
        <v>3</v>
      </c>
      <c r="G12" s="35">
        <v>4</v>
      </c>
      <c r="H12" s="35">
        <v>5</v>
      </c>
    </row>
    <row r="14" spans="2:10" s="34" customFormat="1" x14ac:dyDescent="0.25">
      <c r="C14" s="35"/>
      <c r="D14" s="35" t="s">
        <v>410</v>
      </c>
      <c r="E14" s="35" t="s">
        <v>411</v>
      </c>
      <c r="F14" s="35" t="s">
        <v>412</v>
      </c>
      <c r="G14" s="35" t="s">
        <v>413</v>
      </c>
      <c r="H14" s="35" t="s">
        <v>414</v>
      </c>
      <c r="I14" s="35"/>
      <c r="J14" s="35" t="s">
        <v>415</v>
      </c>
    </row>
    <row r="15" spans="2:10" s="34" customFormat="1" x14ac:dyDescent="0.25">
      <c r="B15" s="36" t="s">
        <v>353</v>
      </c>
      <c r="C15" s="35"/>
      <c r="D15" s="34">
        <f t="shared" ref="D15:D24" si="0">D2*$D$1</f>
        <v>1</v>
      </c>
      <c r="E15" s="34">
        <f t="shared" ref="E15:E24" si="1">E2*$E$1</f>
        <v>6</v>
      </c>
      <c r="F15" s="34">
        <f t="shared" ref="F15:F24" si="2">F2*$F$1</f>
        <v>12</v>
      </c>
      <c r="G15" s="34">
        <f t="shared" ref="G15:G24" si="3">G2*$G$1</f>
        <v>4</v>
      </c>
      <c r="H15" s="34">
        <f t="shared" ref="H15:H24" si="4">H2*$H$1</f>
        <v>10</v>
      </c>
      <c r="I15" s="35"/>
      <c r="J15" s="34">
        <f>SUM(D15:I15)</f>
        <v>33</v>
      </c>
    </row>
    <row r="16" spans="2:10" s="34" customFormat="1" x14ac:dyDescent="0.25">
      <c r="B16" s="36" t="s">
        <v>354</v>
      </c>
      <c r="C16" s="35"/>
      <c r="D16" s="34">
        <f t="shared" si="0"/>
        <v>3</v>
      </c>
      <c r="E16" s="34">
        <f t="shared" si="1"/>
        <v>6</v>
      </c>
      <c r="F16" s="34">
        <f t="shared" si="2"/>
        <v>12</v>
      </c>
      <c r="G16" s="34">
        <f t="shared" si="3"/>
        <v>0</v>
      </c>
      <c r="H16" s="34">
        <f t="shared" si="4"/>
        <v>5</v>
      </c>
      <c r="I16" s="35"/>
      <c r="J16" s="34">
        <f t="shared" ref="J16:J24" si="5">SUM(D16:I16)</f>
        <v>26</v>
      </c>
    </row>
    <row r="17" spans="1:10" s="34" customFormat="1" x14ac:dyDescent="0.25">
      <c r="B17" s="36" t="s">
        <v>355</v>
      </c>
      <c r="C17" s="35"/>
      <c r="D17" s="34">
        <f t="shared" si="0"/>
        <v>3</v>
      </c>
      <c r="E17" s="34">
        <f t="shared" si="1"/>
        <v>8</v>
      </c>
      <c r="F17" s="34">
        <f t="shared" si="2"/>
        <v>3</v>
      </c>
      <c r="G17" s="34">
        <f t="shared" si="3"/>
        <v>4</v>
      </c>
      <c r="H17" s="34">
        <f t="shared" si="4"/>
        <v>10</v>
      </c>
      <c r="I17" s="35"/>
      <c r="J17" s="34">
        <f t="shared" si="5"/>
        <v>28</v>
      </c>
    </row>
    <row r="18" spans="1:10" s="34" customFormat="1" x14ac:dyDescent="0.25">
      <c r="B18" s="36" t="s">
        <v>356</v>
      </c>
      <c r="C18" s="35"/>
      <c r="D18" s="34">
        <f t="shared" si="0"/>
        <v>3</v>
      </c>
      <c r="E18" s="34">
        <f t="shared" si="1"/>
        <v>4</v>
      </c>
      <c r="F18" s="34">
        <f t="shared" si="2"/>
        <v>6</v>
      </c>
      <c r="G18" s="34">
        <f t="shared" si="3"/>
        <v>8</v>
      </c>
      <c r="H18" s="34">
        <f t="shared" si="4"/>
        <v>10</v>
      </c>
      <c r="I18" s="35"/>
      <c r="J18" s="34">
        <f t="shared" si="5"/>
        <v>31</v>
      </c>
    </row>
    <row r="19" spans="1:10" s="34" customFormat="1" x14ac:dyDescent="0.25">
      <c r="B19" s="36" t="s">
        <v>357</v>
      </c>
      <c r="C19" s="35"/>
      <c r="D19" s="34">
        <f t="shared" si="0"/>
        <v>6</v>
      </c>
      <c r="E19" s="34">
        <f t="shared" si="1"/>
        <v>4</v>
      </c>
      <c r="F19" s="34">
        <f t="shared" si="2"/>
        <v>3</v>
      </c>
      <c r="G19" s="34">
        <f t="shared" si="3"/>
        <v>0</v>
      </c>
      <c r="H19" s="34">
        <f t="shared" si="4"/>
        <v>10</v>
      </c>
      <c r="I19" s="35"/>
      <c r="J19" s="34">
        <f t="shared" si="5"/>
        <v>23</v>
      </c>
    </row>
    <row r="20" spans="1:10" s="34" customFormat="1" x14ac:dyDescent="0.25">
      <c r="B20" s="36" t="s">
        <v>358</v>
      </c>
      <c r="C20" s="35"/>
      <c r="D20" s="34">
        <f t="shared" si="0"/>
        <v>1</v>
      </c>
      <c r="E20" s="34">
        <f t="shared" si="1"/>
        <v>6</v>
      </c>
      <c r="F20" s="34">
        <f t="shared" si="2"/>
        <v>15</v>
      </c>
      <c r="G20" s="34">
        <f t="shared" si="3"/>
        <v>4</v>
      </c>
      <c r="H20" s="34">
        <f t="shared" si="4"/>
        <v>5</v>
      </c>
      <c r="I20" s="35"/>
      <c r="J20" s="34">
        <f t="shared" si="5"/>
        <v>31</v>
      </c>
    </row>
    <row r="21" spans="1:10" s="34" customFormat="1" x14ac:dyDescent="0.25">
      <c r="B21" s="36" t="s">
        <v>349</v>
      </c>
      <c r="C21" s="35"/>
      <c r="D21" s="34">
        <f t="shared" si="0"/>
        <v>1</v>
      </c>
      <c r="E21" s="34">
        <f t="shared" si="1"/>
        <v>2</v>
      </c>
      <c r="F21" s="34">
        <f t="shared" si="2"/>
        <v>6</v>
      </c>
      <c r="G21" s="34">
        <f t="shared" si="3"/>
        <v>20</v>
      </c>
      <c r="H21" s="34">
        <f t="shared" si="4"/>
        <v>10</v>
      </c>
      <c r="I21" s="35"/>
      <c r="J21" s="34">
        <f t="shared" si="5"/>
        <v>39</v>
      </c>
    </row>
    <row r="22" spans="1:10" s="34" customFormat="1" x14ac:dyDescent="0.25">
      <c r="B22" s="36" t="s">
        <v>359</v>
      </c>
      <c r="C22" s="35"/>
      <c r="D22" s="34">
        <f t="shared" si="0"/>
        <v>1</v>
      </c>
      <c r="E22" s="34">
        <f t="shared" si="1"/>
        <v>6</v>
      </c>
      <c r="F22" s="34">
        <f t="shared" si="2"/>
        <v>6</v>
      </c>
      <c r="G22" s="34">
        <f t="shared" si="3"/>
        <v>12</v>
      </c>
      <c r="H22" s="34">
        <f t="shared" si="4"/>
        <v>10</v>
      </c>
      <c r="I22" s="35"/>
      <c r="J22" s="34">
        <f t="shared" si="5"/>
        <v>35</v>
      </c>
    </row>
    <row r="23" spans="1:10" s="34" customFormat="1" x14ac:dyDescent="0.25">
      <c r="B23" s="36" t="s">
        <v>351</v>
      </c>
      <c r="C23" s="35"/>
      <c r="D23" s="34">
        <f t="shared" si="0"/>
        <v>0</v>
      </c>
      <c r="E23" s="34">
        <f t="shared" si="1"/>
        <v>8</v>
      </c>
      <c r="F23" s="34">
        <f t="shared" si="2"/>
        <v>6</v>
      </c>
      <c r="G23" s="34">
        <f t="shared" si="3"/>
        <v>12</v>
      </c>
      <c r="H23" s="34">
        <f t="shared" si="4"/>
        <v>10</v>
      </c>
      <c r="I23" s="35"/>
      <c r="J23" s="34">
        <f t="shared" si="5"/>
        <v>36</v>
      </c>
    </row>
    <row r="24" spans="1:10" s="34" customFormat="1" x14ac:dyDescent="0.25">
      <c r="B24" s="36" t="s">
        <v>352</v>
      </c>
      <c r="C24" s="35"/>
      <c r="D24" s="34">
        <f t="shared" si="0"/>
        <v>1</v>
      </c>
      <c r="E24" s="34">
        <f t="shared" si="1"/>
        <v>2</v>
      </c>
      <c r="F24" s="34">
        <f t="shared" si="2"/>
        <v>15</v>
      </c>
      <c r="G24" s="34">
        <f t="shared" si="3"/>
        <v>12</v>
      </c>
      <c r="H24" s="34">
        <f t="shared" si="4"/>
        <v>5</v>
      </c>
      <c r="I24" s="35"/>
      <c r="J24" s="34">
        <f t="shared" si="5"/>
        <v>35</v>
      </c>
    </row>
    <row r="26" spans="1:10" ht="18.75" customHeight="1" x14ac:dyDescent="0.3">
      <c r="A26" s="125" t="s">
        <v>422</v>
      </c>
      <c r="B26" s="125"/>
      <c r="C26" s="125"/>
    </row>
    <row r="27" spans="1:10" x14ac:dyDescent="0.3">
      <c r="A27" s="125"/>
      <c r="B27" s="125"/>
      <c r="C27" s="125"/>
    </row>
    <row r="28" spans="1:10" x14ac:dyDescent="0.3">
      <c r="A28" s="37">
        <v>1</v>
      </c>
      <c r="B28" s="38" t="s">
        <v>357</v>
      </c>
      <c r="C28" s="38"/>
    </row>
    <row r="29" spans="1:10" x14ac:dyDescent="0.3">
      <c r="A29" s="37">
        <v>2</v>
      </c>
      <c r="B29" s="38" t="s">
        <v>354</v>
      </c>
      <c r="C29" s="38"/>
    </row>
    <row r="30" spans="1:10" x14ac:dyDescent="0.3">
      <c r="A30" s="37">
        <v>3</v>
      </c>
      <c r="B30" s="38" t="s">
        <v>355</v>
      </c>
      <c r="C30" s="38"/>
    </row>
    <row r="31" spans="1:10" x14ac:dyDescent="0.3">
      <c r="A31" s="57">
        <v>4</v>
      </c>
      <c r="B31" s="58" t="s">
        <v>356</v>
      </c>
      <c r="C31" s="131" t="s">
        <v>419</v>
      </c>
    </row>
    <row r="32" spans="1:10" x14ac:dyDescent="0.3">
      <c r="A32" s="57">
        <v>5</v>
      </c>
      <c r="B32" s="58" t="s">
        <v>358</v>
      </c>
      <c r="C32" s="131"/>
    </row>
    <row r="33" spans="1:3" x14ac:dyDescent="0.3">
      <c r="A33" s="37">
        <v>6</v>
      </c>
      <c r="B33" s="38" t="s">
        <v>353</v>
      </c>
      <c r="C33" s="38"/>
    </row>
    <row r="34" spans="1:3" x14ac:dyDescent="0.3">
      <c r="A34" s="57">
        <v>7</v>
      </c>
      <c r="B34" s="58" t="s">
        <v>359</v>
      </c>
      <c r="C34" s="131" t="s">
        <v>419</v>
      </c>
    </row>
    <row r="35" spans="1:3" x14ac:dyDescent="0.3">
      <c r="A35" s="57">
        <v>8</v>
      </c>
      <c r="B35" s="58" t="s">
        <v>352</v>
      </c>
      <c r="C35" s="131"/>
    </row>
    <row r="36" spans="1:3" x14ac:dyDescent="0.3">
      <c r="A36" s="37">
        <v>9</v>
      </c>
      <c r="B36" s="38" t="s">
        <v>351</v>
      </c>
      <c r="C36" s="38"/>
    </row>
    <row r="37" spans="1:3" x14ac:dyDescent="0.3">
      <c r="A37" s="37">
        <v>10</v>
      </c>
      <c r="B37" s="38" t="s">
        <v>349</v>
      </c>
      <c r="C37" s="38"/>
    </row>
  </sheetData>
  <mergeCells count="5">
    <mergeCell ref="C34:C35"/>
    <mergeCell ref="A26:C27"/>
    <mergeCell ref="C2:C11"/>
    <mergeCell ref="I2:I11"/>
    <mergeCell ref="C31:C32"/>
  </mergeCells>
  <conditionalFormatting sqref="D2:H2">
    <cfRule type="colorScale" priority="13">
      <colorScale>
        <cfvo type="min"/>
        <cfvo type="percentile" val="50"/>
        <cfvo type="max"/>
        <color rgb="FFF8696B"/>
        <color rgb="FFFFEB84"/>
        <color rgb="FF63BE7B"/>
      </colorScale>
    </cfRule>
  </conditionalFormatting>
  <conditionalFormatting sqref="D1:H1">
    <cfRule type="colorScale" priority="12">
      <colorScale>
        <cfvo type="min"/>
        <cfvo type="percentile" val="50"/>
        <cfvo type="max"/>
        <color rgb="FFF8696B"/>
        <color rgb="FFFFEB84"/>
        <color rgb="FF63BE7B"/>
      </colorScale>
    </cfRule>
  </conditionalFormatting>
  <conditionalFormatting sqref="D12:H12">
    <cfRule type="colorScale" priority="11">
      <colorScale>
        <cfvo type="min"/>
        <cfvo type="percentile" val="50"/>
        <cfvo type="max"/>
        <color rgb="FFF8696B"/>
        <color rgb="FFFFEB84"/>
        <color rgb="FF63BE7B"/>
      </colorScale>
    </cfRule>
  </conditionalFormatting>
  <conditionalFormatting sqref="D3:H3">
    <cfRule type="colorScale" priority="10">
      <colorScale>
        <cfvo type="min"/>
        <cfvo type="percentile" val="50"/>
        <cfvo type="max"/>
        <color rgb="FFF8696B"/>
        <color rgb="FFFFEB84"/>
        <color rgb="FF63BE7B"/>
      </colorScale>
    </cfRule>
  </conditionalFormatting>
  <conditionalFormatting sqref="D4:H4">
    <cfRule type="colorScale" priority="9">
      <colorScale>
        <cfvo type="min"/>
        <cfvo type="percentile" val="50"/>
        <cfvo type="max"/>
        <color rgb="FFF8696B"/>
        <color rgb="FFFFEB84"/>
        <color rgb="FF63BE7B"/>
      </colorScale>
    </cfRule>
  </conditionalFormatting>
  <conditionalFormatting sqref="D5:H5">
    <cfRule type="colorScale" priority="8">
      <colorScale>
        <cfvo type="min"/>
        <cfvo type="percentile" val="50"/>
        <cfvo type="max"/>
        <color rgb="FFF8696B"/>
        <color rgb="FFFFEB84"/>
        <color rgb="FF63BE7B"/>
      </colorScale>
    </cfRule>
  </conditionalFormatting>
  <conditionalFormatting sqref="D6:H6">
    <cfRule type="colorScale" priority="7">
      <colorScale>
        <cfvo type="min"/>
        <cfvo type="percentile" val="50"/>
        <cfvo type="max"/>
        <color rgb="FFF8696B"/>
        <color rgb="FFFFEB84"/>
        <color rgb="FF63BE7B"/>
      </colorScale>
    </cfRule>
  </conditionalFormatting>
  <conditionalFormatting sqref="D7:H7">
    <cfRule type="colorScale" priority="6">
      <colorScale>
        <cfvo type="min"/>
        <cfvo type="percentile" val="50"/>
        <cfvo type="max"/>
        <color rgb="FFF8696B"/>
        <color rgb="FFFFEB84"/>
        <color rgb="FF63BE7B"/>
      </colorScale>
    </cfRule>
  </conditionalFormatting>
  <conditionalFormatting sqref="D8:H8">
    <cfRule type="colorScale" priority="5">
      <colorScale>
        <cfvo type="min"/>
        <cfvo type="percentile" val="50"/>
        <cfvo type="max"/>
        <color rgb="FFF8696B"/>
        <color rgb="FFFFEB84"/>
        <color rgb="FF63BE7B"/>
      </colorScale>
    </cfRule>
  </conditionalFormatting>
  <conditionalFormatting sqref="D9:H9">
    <cfRule type="colorScale" priority="4">
      <colorScale>
        <cfvo type="min"/>
        <cfvo type="percentile" val="50"/>
        <cfvo type="max"/>
        <color rgb="FFF8696B"/>
        <color rgb="FFFFEB84"/>
        <color rgb="FF63BE7B"/>
      </colorScale>
    </cfRule>
  </conditionalFormatting>
  <conditionalFormatting sqref="D10:H10">
    <cfRule type="colorScale" priority="3">
      <colorScale>
        <cfvo type="min"/>
        <cfvo type="percentile" val="50"/>
        <cfvo type="max"/>
        <color rgb="FFF8696B"/>
        <color rgb="FFFFEB84"/>
        <color rgb="FF63BE7B"/>
      </colorScale>
    </cfRule>
  </conditionalFormatting>
  <conditionalFormatting sqref="D11:H11">
    <cfRule type="colorScale" priority="2">
      <colorScale>
        <cfvo type="min"/>
        <cfvo type="percentile" val="50"/>
        <cfvo type="max"/>
        <color rgb="FFF8696B"/>
        <color rgb="FFFFEB84"/>
        <color rgb="FF63BE7B"/>
      </colorScale>
    </cfRule>
  </conditionalFormatting>
  <conditionalFormatting sqref="J15:J24">
    <cfRule type="colorScale" priority="1">
      <colorScale>
        <cfvo type="min"/>
        <cfvo type="percentile" val="50"/>
        <cfvo type="max"/>
        <color rgb="FF63BE7B"/>
        <color rgb="FFFFEB84"/>
        <color rgb="FFF8696B"/>
      </colorScale>
    </cfRule>
  </conditionalFormatting>
  <pageMargins left="0.25" right="0.25"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7"/>
  <sheetViews>
    <sheetView zoomScaleNormal="100" workbookViewId="0">
      <selection activeCell="A26" sqref="A26:B37"/>
    </sheetView>
  </sheetViews>
  <sheetFormatPr defaultRowHeight="18.75" x14ac:dyDescent="0.25"/>
  <cols>
    <col min="1" max="1" width="4.140625" style="34" bestFit="1" customWidth="1"/>
    <col min="2" max="2" width="45.85546875" style="34" bestFit="1" customWidth="1"/>
    <col min="3" max="3" width="5.140625" style="34" bestFit="1" customWidth="1"/>
    <col min="4" max="5" width="4.85546875" style="34" bestFit="1" customWidth="1"/>
    <col min="6" max="8" width="5.5703125" style="34" bestFit="1" customWidth="1"/>
    <col min="9" max="9" width="5.140625" style="34" bestFit="1" customWidth="1"/>
    <col min="10" max="10" width="14.85546875" style="34" bestFit="1" customWidth="1"/>
    <col min="11" max="11" width="4.140625" style="34" bestFit="1" customWidth="1"/>
    <col min="12" max="12" width="8.7109375" style="34" customWidth="1"/>
    <col min="13" max="13" width="49.42578125" style="34" customWidth="1"/>
    <col min="14" max="257" width="22.42578125" style="34" customWidth="1"/>
    <col min="258" max="16384" width="9.140625" style="34"/>
  </cols>
  <sheetData>
    <row r="1" spans="2:10" x14ac:dyDescent="0.25">
      <c r="D1" s="35">
        <v>1</v>
      </c>
      <c r="E1" s="35">
        <v>2</v>
      </c>
      <c r="F1" s="35">
        <v>3</v>
      </c>
      <c r="G1" s="35">
        <v>4</v>
      </c>
      <c r="H1" s="35">
        <v>5</v>
      </c>
    </row>
    <row r="2" spans="2:10" x14ac:dyDescent="0.25">
      <c r="B2" s="36" t="s">
        <v>353</v>
      </c>
      <c r="C2" s="124" t="s">
        <v>408</v>
      </c>
      <c r="D2" s="34">
        <v>29</v>
      </c>
      <c r="E2" s="34">
        <v>26</v>
      </c>
      <c r="F2" s="34">
        <v>54</v>
      </c>
      <c r="G2" s="34">
        <v>24</v>
      </c>
      <c r="H2" s="34">
        <v>39</v>
      </c>
      <c r="I2" s="124" t="s">
        <v>409</v>
      </c>
    </row>
    <row r="3" spans="2:10" x14ac:dyDescent="0.25">
      <c r="B3" s="36" t="s">
        <v>354</v>
      </c>
      <c r="C3" s="124"/>
      <c r="D3" s="34">
        <v>47</v>
      </c>
      <c r="E3" s="34">
        <v>40</v>
      </c>
      <c r="F3" s="34">
        <v>48</v>
      </c>
      <c r="G3" s="34">
        <v>17</v>
      </c>
      <c r="H3" s="34">
        <v>20</v>
      </c>
      <c r="I3" s="124"/>
    </row>
    <row r="4" spans="2:10" x14ac:dyDescent="0.25">
      <c r="B4" s="36" t="s">
        <v>355</v>
      </c>
      <c r="C4" s="124"/>
      <c r="D4" s="34">
        <v>47</v>
      </c>
      <c r="E4" s="34">
        <v>45</v>
      </c>
      <c r="F4" s="34">
        <v>40</v>
      </c>
      <c r="G4" s="34">
        <v>17</v>
      </c>
      <c r="H4" s="34">
        <v>23</v>
      </c>
      <c r="I4" s="124"/>
    </row>
    <row r="5" spans="2:10" x14ac:dyDescent="0.25">
      <c r="B5" s="36" t="s">
        <v>356</v>
      </c>
      <c r="C5" s="124"/>
      <c r="D5" s="34">
        <v>30</v>
      </c>
      <c r="E5" s="34">
        <v>30</v>
      </c>
      <c r="F5" s="34">
        <v>55</v>
      </c>
      <c r="G5" s="34">
        <v>32</v>
      </c>
      <c r="H5" s="34">
        <v>25</v>
      </c>
      <c r="I5" s="124"/>
    </row>
    <row r="6" spans="2:10" x14ac:dyDescent="0.25">
      <c r="B6" s="36" t="s">
        <v>357</v>
      </c>
      <c r="C6" s="124"/>
      <c r="D6" s="34">
        <v>66</v>
      </c>
      <c r="E6" s="34">
        <v>27</v>
      </c>
      <c r="F6" s="34">
        <v>38</v>
      </c>
      <c r="G6" s="34">
        <v>17</v>
      </c>
      <c r="H6" s="34">
        <v>24</v>
      </c>
      <c r="I6" s="124"/>
    </row>
    <row r="7" spans="2:10" x14ac:dyDescent="0.25">
      <c r="B7" s="36" t="s">
        <v>358</v>
      </c>
      <c r="C7" s="124"/>
      <c r="D7" s="34">
        <v>56</v>
      </c>
      <c r="E7" s="34">
        <v>30</v>
      </c>
      <c r="F7" s="34">
        <v>46</v>
      </c>
      <c r="G7" s="34">
        <v>13</v>
      </c>
      <c r="H7" s="34">
        <v>27</v>
      </c>
      <c r="I7" s="124"/>
    </row>
    <row r="8" spans="2:10" x14ac:dyDescent="0.25">
      <c r="B8" s="36" t="s">
        <v>349</v>
      </c>
      <c r="C8" s="124"/>
      <c r="D8" s="34">
        <v>36</v>
      </c>
      <c r="E8" s="34">
        <v>30</v>
      </c>
      <c r="F8" s="34">
        <v>50</v>
      </c>
      <c r="G8" s="34">
        <v>19</v>
      </c>
      <c r="H8" s="34">
        <v>37</v>
      </c>
      <c r="I8" s="124"/>
    </row>
    <row r="9" spans="2:10" x14ac:dyDescent="0.25">
      <c r="B9" s="36" t="s">
        <v>359</v>
      </c>
      <c r="C9" s="124"/>
      <c r="D9" s="34">
        <v>28</v>
      </c>
      <c r="E9" s="34">
        <v>28</v>
      </c>
      <c r="F9" s="34">
        <v>58</v>
      </c>
      <c r="G9" s="34">
        <v>20</v>
      </c>
      <c r="H9" s="34">
        <v>38</v>
      </c>
      <c r="I9" s="124"/>
    </row>
    <row r="10" spans="2:10" x14ac:dyDescent="0.25">
      <c r="B10" s="36" t="s">
        <v>351</v>
      </c>
      <c r="C10" s="124"/>
      <c r="D10" s="34">
        <v>36</v>
      </c>
      <c r="E10" s="34">
        <v>27</v>
      </c>
      <c r="F10" s="34">
        <v>52</v>
      </c>
      <c r="G10" s="34">
        <v>28</v>
      </c>
      <c r="H10" s="34">
        <v>29</v>
      </c>
      <c r="I10" s="124"/>
    </row>
    <row r="11" spans="2:10" x14ac:dyDescent="0.25">
      <c r="B11" s="36" t="s">
        <v>352</v>
      </c>
      <c r="C11" s="124"/>
      <c r="D11" s="34">
        <v>35</v>
      </c>
      <c r="E11" s="34">
        <v>24</v>
      </c>
      <c r="F11" s="34">
        <v>58</v>
      </c>
      <c r="G11" s="34">
        <v>28</v>
      </c>
      <c r="H11" s="34">
        <v>27</v>
      </c>
      <c r="I11" s="124"/>
    </row>
    <row r="12" spans="2:10" x14ac:dyDescent="0.25">
      <c r="D12" s="35">
        <v>1</v>
      </c>
      <c r="E12" s="35">
        <v>2</v>
      </c>
      <c r="F12" s="35">
        <v>3</v>
      </c>
      <c r="G12" s="35">
        <v>4</v>
      </c>
      <c r="H12" s="35">
        <v>5</v>
      </c>
    </row>
    <row r="14" spans="2:10" ht="18.75" customHeight="1" x14ac:dyDescent="0.25">
      <c r="D14" s="35" t="s">
        <v>410</v>
      </c>
      <c r="E14" s="35" t="s">
        <v>411</v>
      </c>
      <c r="F14" s="35" t="s">
        <v>412</v>
      </c>
      <c r="G14" s="35" t="s">
        <v>413</v>
      </c>
      <c r="H14" s="35" t="s">
        <v>414</v>
      </c>
      <c r="I14" s="35"/>
      <c r="J14" s="35" t="s">
        <v>415</v>
      </c>
    </row>
    <row r="15" spans="2:10" x14ac:dyDescent="0.25">
      <c r="B15" s="36" t="s">
        <v>353</v>
      </c>
      <c r="D15" s="34">
        <f t="shared" ref="D15:D24" si="0">D2*$D$1</f>
        <v>29</v>
      </c>
      <c r="E15" s="34">
        <f t="shared" ref="E15:E24" si="1">E2*$E$1</f>
        <v>52</v>
      </c>
      <c r="F15" s="34">
        <f t="shared" ref="F15:F24" si="2">F2*$F$1</f>
        <v>162</v>
      </c>
      <c r="G15" s="34">
        <f t="shared" ref="G15:G24" si="3">G2*$G$1</f>
        <v>96</v>
      </c>
      <c r="H15" s="34">
        <f t="shared" ref="H15:H24" si="4">H2*$H$1</f>
        <v>195</v>
      </c>
      <c r="J15" s="34">
        <f>SUM(D15:I15)</f>
        <v>534</v>
      </c>
    </row>
    <row r="16" spans="2:10" x14ac:dyDescent="0.25">
      <c r="B16" s="36" t="s">
        <v>354</v>
      </c>
      <c r="D16" s="34">
        <f t="shared" si="0"/>
        <v>47</v>
      </c>
      <c r="E16" s="34">
        <f t="shared" si="1"/>
        <v>80</v>
      </c>
      <c r="F16" s="34">
        <f t="shared" si="2"/>
        <v>144</v>
      </c>
      <c r="G16" s="34">
        <f t="shared" si="3"/>
        <v>68</v>
      </c>
      <c r="H16" s="34">
        <f t="shared" si="4"/>
        <v>100</v>
      </c>
      <c r="J16" s="34">
        <f t="shared" ref="J16:J24" si="5">SUM(D16:I16)</f>
        <v>439</v>
      </c>
    </row>
    <row r="17" spans="1:10" x14ac:dyDescent="0.25">
      <c r="B17" s="36" t="s">
        <v>355</v>
      </c>
      <c r="D17" s="34">
        <f t="shared" si="0"/>
        <v>47</v>
      </c>
      <c r="E17" s="34">
        <f t="shared" si="1"/>
        <v>90</v>
      </c>
      <c r="F17" s="34">
        <f t="shared" si="2"/>
        <v>120</v>
      </c>
      <c r="G17" s="34">
        <f t="shared" si="3"/>
        <v>68</v>
      </c>
      <c r="H17" s="34">
        <f t="shared" si="4"/>
        <v>115</v>
      </c>
      <c r="J17" s="34">
        <f t="shared" si="5"/>
        <v>440</v>
      </c>
    </row>
    <row r="18" spans="1:10" x14ac:dyDescent="0.25">
      <c r="B18" s="36" t="s">
        <v>356</v>
      </c>
      <c r="D18" s="34">
        <f t="shared" si="0"/>
        <v>30</v>
      </c>
      <c r="E18" s="34">
        <f t="shared" si="1"/>
        <v>60</v>
      </c>
      <c r="F18" s="34">
        <f t="shared" si="2"/>
        <v>165</v>
      </c>
      <c r="G18" s="34">
        <f t="shared" si="3"/>
        <v>128</v>
      </c>
      <c r="H18" s="34">
        <f t="shared" si="4"/>
        <v>125</v>
      </c>
      <c r="J18" s="34">
        <f t="shared" si="5"/>
        <v>508</v>
      </c>
    </row>
    <row r="19" spans="1:10" x14ac:dyDescent="0.25">
      <c r="B19" s="36" t="s">
        <v>357</v>
      </c>
      <c r="D19" s="34">
        <f t="shared" si="0"/>
        <v>66</v>
      </c>
      <c r="E19" s="34">
        <f t="shared" si="1"/>
        <v>54</v>
      </c>
      <c r="F19" s="34">
        <f t="shared" si="2"/>
        <v>114</v>
      </c>
      <c r="G19" s="34">
        <f t="shared" si="3"/>
        <v>68</v>
      </c>
      <c r="H19" s="34">
        <f t="shared" si="4"/>
        <v>120</v>
      </c>
      <c r="J19" s="34">
        <f t="shared" si="5"/>
        <v>422</v>
      </c>
    </row>
    <row r="20" spans="1:10" x14ac:dyDescent="0.25">
      <c r="B20" s="36" t="s">
        <v>358</v>
      </c>
      <c r="D20" s="34">
        <f t="shared" si="0"/>
        <v>56</v>
      </c>
      <c r="E20" s="34">
        <f t="shared" si="1"/>
        <v>60</v>
      </c>
      <c r="F20" s="34">
        <f t="shared" si="2"/>
        <v>138</v>
      </c>
      <c r="G20" s="34">
        <f t="shared" si="3"/>
        <v>52</v>
      </c>
      <c r="H20" s="34">
        <f t="shared" si="4"/>
        <v>135</v>
      </c>
      <c r="J20" s="34">
        <f t="shared" si="5"/>
        <v>441</v>
      </c>
    </row>
    <row r="21" spans="1:10" x14ac:dyDescent="0.25">
      <c r="B21" s="36" t="s">
        <v>349</v>
      </c>
      <c r="D21" s="34">
        <f t="shared" si="0"/>
        <v>36</v>
      </c>
      <c r="E21" s="34">
        <f t="shared" si="1"/>
        <v>60</v>
      </c>
      <c r="F21" s="34">
        <f t="shared" si="2"/>
        <v>150</v>
      </c>
      <c r="G21" s="34">
        <f t="shared" si="3"/>
        <v>76</v>
      </c>
      <c r="H21" s="34">
        <f t="shared" si="4"/>
        <v>185</v>
      </c>
      <c r="J21" s="34">
        <f t="shared" si="5"/>
        <v>507</v>
      </c>
    </row>
    <row r="22" spans="1:10" x14ac:dyDescent="0.25">
      <c r="B22" s="36" t="s">
        <v>359</v>
      </c>
      <c r="D22" s="34">
        <f t="shared" si="0"/>
        <v>28</v>
      </c>
      <c r="E22" s="34">
        <f t="shared" si="1"/>
        <v>56</v>
      </c>
      <c r="F22" s="34">
        <f t="shared" si="2"/>
        <v>174</v>
      </c>
      <c r="G22" s="34">
        <f t="shared" si="3"/>
        <v>80</v>
      </c>
      <c r="H22" s="34">
        <f t="shared" si="4"/>
        <v>190</v>
      </c>
      <c r="J22" s="34">
        <f t="shared" si="5"/>
        <v>528</v>
      </c>
    </row>
    <row r="23" spans="1:10" x14ac:dyDescent="0.25">
      <c r="B23" s="36" t="s">
        <v>351</v>
      </c>
      <c r="D23" s="34">
        <f t="shared" si="0"/>
        <v>36</v>
      </c>
      <c r="E23" s="34">
        <f t="shared" si="1"/>
        <v>54</v>
      </c>
      <c r="F23" s="34">
        <f t="shared" si="2"/>
        <v>156</v>
      </c>
      <c r="G23" s="34">
        <f t="shared" si="3"/>
        <v>112</v>
      </c>
      <c r="H23" s="34">
        <f t="shared" si="4"/>
        <v>145</v>
      </c>
      <c r="J23" s="34">
        <f t="shared" si="5"/>
        <v>503</v>
      </c>
    </row>
    <row r="24" spans="1:10" x14ac:dyDescent="0.25">
      <c r="B24" s="36" t="s">
        <v>352</v>
      </c>
      <c r="D24" s="34">
        <f t="shared" si="0"/>
        <v>35</v>
      </c>
      <c r="E24" s="34">
        <f t="shared" si="1"/>
        <v>48</v>
      </c>
      <c r="F24" s="34">
        <f t="shared" si="2"/>
        <v>174</v>
      </c>
      <c r="G24" s="34">
        <f t="shared" si="3"/>
        <v>112</v>
      </c>
      <c r="H24" s="34">
        <f t="shared" si="4"/>
        <v>135</v>
      </c>
      <c r="J24" s="34">
        <f t="shared" si="5"/>
        <v>504</v>
      </c>
    </row>
    <row r="26" spans="1:10" x14ac:dyDescent="0.25">
      <c r="A26" s="125" t="s">
        <v>445</v>
      </c>
      <c r="B26" s="125"/>
    </row>
    <row r="27" spans="1:10" x14ac:dyDescent="0.25">
      <c r="A27" s="125"/>
      <c r="B27" s="125"/>
    </row>
    <row r="28" spans="1:10" x14ac:dyDescent="0.25">
      <c r="A28" s="37">
        <v>1</v>
      </c>
      <c r="B28" s="38" t="s">
        <v>357</v>
      </c>
    </row>
    <row r="29" spans="1:10" x14ac:dyDescent="0.25">
      <c r="A29" s="37">
        <v>2</v>
      </c>
      <c r="B29" s="38" t="s">
        <v>354</v>
      </c>
    </row>
    <row r="30" spans="1:10" x14ac:dyDescent="0.25">
      <c r="A30" s="37">
        <v>3</v>
      </c>
      <c r="B30" s="38" t="s">
        <v>355</v>
      </c>
    </row>
    <row r="31" spans="1:10" x14ac:dyDescent="0.25">
      <c r="A31" s="37">
        <v>4</v>
      </c>
      <c r="B31" s="38" t="s">
        <v>358</v>
      </c>
    </row>
    <row r="32" spans="1:10" x14ac:dyDescent="0.25">
      <c r="A32" s="37">
        <v>5</v>
      </c>
      <c r="B32" s="38" t="s">
        <v>351</v>
      </c>
    </row>
    <row r="33" spans="1:2" x14ac:dyDescent="0.25">
      <c r="A33" s="37">
        <v>6</v>
      </c>
      <c r="B33" s="38" t="s">
        <v>352</v>
      </c>
    </row>
    <row r="34" spans="1:2" x14ac:dyDescent="0.25">
      <c r="A34" s="37">
        <v>7</v>
      </c>
      <c r="B34" s="38" t="s">
        <v>349</v>
      </c>
    </row>
    <row r="35" spans="1:2" x14ac:dyDescent="0.25">
      <c r="A35" s="37">
        <v>8</v>
      </c>
      <c r="B35" s="38" t="s">
        <v>356</v>
      </c>
    </row>
    <row r="36" spans="1:2" x14ac:dyDescent="0.25">
      <c r="A36" s="37">
        <v>9</v>
      </c>
      <c r="B36" s="38" t="s">
        <v>359</v>
      </c>
    </row>
    <row r="37" spans="1:2" x14ac:dyDescent="0.25">
      <c r="A37" s="37">
        <v>10</v>
      </c>
      <c r="B37" s="38" t="s">
        <v>353</v>
      </c>
    </row>
  </sheetData>
  <mergeCells count="3">
    <mergeCell ref="I2:I11"/>
    <mergeCell ref="C2:C11"/>
    <mergeCell ref="A26:B27"/>
  </mergeCells>
  <conditionalFormatting sqref="D2:H2">
    <cfRule type="colorScale" priority="13">
      <colorScale>
        <cfvo type="min"/>
        <cfvo type="percentile" val="50"/>
        <cfvo type="max"/>
        <color rgb="FFF8696B"/>
        <color rgb="FFFFEB84"/>
        <color rgb="FF63BE7B"/>
      </colorScale>
    </cfRule>
  </conditionalFormatting>
  <conditionalFormatting sqref="D3:H3">
    <cfRule type="colorScale" priority="12">
      <colorScale>
        <cfvo type="min"/>
        <cfvo type="percentile" val="50"/>
        <cfvo type="max"/>
        <color rgb="FFF8696B"/>
        <color rgb="FFFFEB84"/>
        <color rgb="FF63BE7B"/>
      </colorScale>
    </cfRule>
  </conditionalFormatting>
  <conditionalFormatting sqref="D4:H4">
    <cfRule type="colorScale" priority="11">
      <colorScale>
        <cfvo type="min"/>
        <cfvo type="percentile" val="50"/>
        <cfvo type="max"/>
        <color rgb="FFF8696B"/>
        <color rgb="FFFFEB84"/>
        <color rgb="FF63BE7B"/>
      </colorScale>
    </cfRule>
  </conditionalFormatting>
  <conditionalFormatting sqref="D5:H5">
    <cfRule type="colorScale" priority="10">
      <colorScale>
        <cfvo type="min"/>
        <cfvo type="percentile" val="50"/>
        <cfvo type="max"/>
        <color rgb="FFF8696B"/>
        <color rgb="FFFFEB84"/>
        <color rgb="FF63BE7B"/>
      </colorScale>
    </cfRule>
  </conditionalFormatting>
  <conditionalFormatting sqref="D6:H6">
    <cfRule type="colorScale" priority="9">
      <colorScale>
        <cfvo type="min"/>
        <cfvo type="percentile" val="50"/>
        <cfvo type="max"/>
        <color rgb="FFF8696B"/>
        <color rgb="FFFFEB84"/>
        <color rgb="FF63BE7B"/>
      </colorScale>
    </cfRule>
  </conditionalFormatting>
  <conditionalFormatting sqref="D7:H7">
    <cfRule type="colorScale" priority="8">
      <colorScale>
        <cfvo type="min"/>
        <cfvo type="percentile" val="50"/>
        <cfvo type="max"/>
        <color rgb="FFF8696B"/>
        <color rgb="FFFFEB84"/>
        <color rgb="FF63BE7B"/>
      </colorScale>
    </cfRule>
  </conditionalFormatting>
  <conditionalFormatting sqref="D8:H8">
    <cfRule type="colorScale" priority="7">
      <colorScale>
        <cfvo type="min"/>
        <cfvo type="percentile" val="50"/>
        <cfvo type="max"/>
        <color rgb="FFF8696B"/>
        <color rgb="FFFFEB84"/>
        <color rgb="FF63BE7B"/>
      </colorScale>
    </cfRule>
  </conditionalFormatting>
  <conditionalFormatting sqref="D9:H9">
    <cfRule type="colorScale" priority="6">
      <colorScale>
        <cfvo type="min"/>
        <cfvo type="percentile" val="50"/>
        <cfvo type="max"/>
        <color rgb="FFF8696B"/>
        <color rgb="FFFFEB84"/>
        <color rgb="FF63BE7B"/>
      </colorScale>
    </cfRule>
  </conditionalFormatting>
  <conditionalFormatting sqref="D10:H10">
    <cfRule type="colorScale" priority="5">
      <colorScale>
        <cfvo type="min"/>
        <cfvo type="percentile" val="50"/>
        <cfvo type="max"/>
        <color rgb="FFF8696B"/>
        <color rgb="FFFFEB84"/>
        <color rgb="FF63BE7B"/>
      </colorScale>
    </cfRule>
  </conditionalFormatting>
  <conditionalFormatting sqref="D11:H11">
    <cfRule type="colorScale" priority="4">
      <colorScale>
        <cfvo type="min"/>
        <cfvo type="percentile" val="50"/>
        <cfvo type="max"/>
        <color rgb="FFF8696B"/>
        <color rgb="FFFFEB84"/>
        <color rgb="FF63BE7B"/>
      </colorScale>
    </cfRule>
  </conditionalFormatting>
  <conditionalFormatting sqref="J15:J24">
    <cfRule type="colorScale" priority="1">
      <colorScale>
        <cfvo type="min"/>
        <cfvo type="percentile" val="50"/>
        <cfvo type="max"/>
        <color rgb="FF63BE7B"/>
        <color rgb="FFFFEB84"/>
        <color rgb="FFF8696B"/>
      </colorScale>
    </cfRule>
  </conditionalFormatting>
  <pageMargins left="0.25" right="0.25"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I145"/>
  <sheetViews>
    <sheetView workbookViewId="0">
      <pane ySplit="1" topLeftCell="A124" activePane="bottomLeft" state="frozen"/>
      <selection pane="bottomLeft" activeCell="C128" sqref="C128"/>
    </sheetView>
  </sheetViews>
  <sheetFormatPr defaultRowHeight="16.5" x14ac:dyDescent="0.25"/>
  <cols>
    <col min="1" max="1" width="14.42578125" style="2" bestFit="1" customWidth="1"/>
    <col min="2" max="2" width="12" style="2" customWidth="1"/>
    <col min="3" max="3" width="10.85546875" style="2" customWidth="1"/>
    <col min="4" max="64" width="15.28515625" style="2" customWidth="1"/>
    <col min="65" max="65" width="13.7109375" style="2" customWidth="1"/>
    <col min="66" max="86" width="12" style="2" customWidth="1"/>
    <col min="87" max="87" width="50.7109375" style="29" customWidth="1"/>
    <col min="88" max="16384" width="9.140625" style="2"/>
  </cols>
  <sheetData>
    <row r="1" spans="1:87" x14ac:dyDescent="0.25">
      <c r="A1" s="4" t="s">
        <v>0</v>
      </c>
      <c r="B1" s="4" t="s">
        <v>320</v>
      </c>
      <c r="C1" s="27" t="s">
        <v>321</v>
      </c>
      <c r="D1" s="4" t="s">
        <v>362</v>
      </c>
      <c r="E1" s="4" t="s">
        <v>322</v>
      </c>
      <c r="F1" s="4" t="s">
        <v>363</v>
      </c>
      <c r="G1" s="4" t="s">
        <v>323</v>
      </c>
      <c r="H1" s="4" t="s">
        <v>364</v>
      </c>
      <c r="I1" s="4" t="s">
        <v>324</v>
      </c>
      <c r="J1" s="4" t="s">
        <v>365</v>
      </c>
      <c r="K1" s="4" t="s">
        <v>325</v>
      </c>
      <c r="L1" s="4" t="s">
        <v>366</v>
      </c>
      <c r="M1" s="4" t="s">
        <v>326</v>
      </c>
      <c r="N1" s="4" t="s">
        <v>367</v>
      </c>
      <c r="O1" s="4" t="s">
        <v>327</v>
      </c>
      <c r="P1" s="4" t="s">
        <v>368</v>
      </c>
      <c r="Q1" s="4" t="s">
        <v>328</v>
      </c>
      <c r="R1" s="4" t="s">
        <v>369</v>
      </c>
      <c r="S1" s="4" t="s">
        <v>329</v>
      </c>
      <c r="T1" s="4" t="s">
        <v>370</v>
      </c>
      <c r="U1" s="4" t="s">
        <v>330</v>
      </c>
      <c r="V1" s="4" t="s">
        <v>371</v>
      </c>
      <c r="W1" s="4" t="s">
        <v>331</v>
      </c>
      <c r="X1" s="4" t="s">
        <v>372</v>
      </c>
      <c r="Y1" s="4" t="s">
        <v>332</v>
      </c>
      <c r="Z1" s="4" t="s">
        <v>373</v>
      </c>
      <c r="AA1" s="4" t="s">
        <v>333</v>
      </c>
      <c r="AB1" s="4" t="s">
        <v>374</v>
      </c>
      <c r="AC1" s="4" t="s">
        <v>334</v>
      </c>
      <c r="AD1" s="4" t="s">
        <v>375</v>
      </c>
      <c r="AE1" s="4" t="s">
        <v>335</v>
      </c>
      <c r="AF1" s="4" t="s">
        <v>376</v>
      </c>
      <c r="AG1" s="4" t="s">
        <v>336</v>
      </c>
      <c r="AH1" s="4" t="s">
        <v>377</v>
      </c>
      <c r="AI1" s="4" t="s">
        <v>337</v>
      </c>
      <c r="AJ1" s="4" t="s">
        <v>378</v>
      </c>
      <c r="AK1" s="4" t="s">
        <v>338</v>
      </c>
      <c r="AL1" s="4" t="s">
        <v>379</v>
      </c>
      <c r="AM1" s="4" t="s">
        <v>339</v>
      </c>
      <c r="AN1" s="4" t="s">
        <v>380</v>
      </c>
      <c r="AO1" s="4" t="s">
        <v>340</v>
      </c>
      <c r="AP1" s="4" t="s">
        <v>381</v>
      </c>
      <c r="AQ1" s="4" t="s">
        <v>341</v>
      </c>
      <c r="AR1" s="4" t="s">
        <v>382</v>
      </c>
      <c r="AS1" s="4" t="s">
        <v>342</v>
      </c>
      <c r="AT1" s="4" t="s">
        <v>383</v>
      </c>
      <c r="AU1" s="4" t="s">
        <v>343</v>
      </c>
      <c r="AV1" s="4" t="s">
        <v>384</v>
      </c>
      <c r="AW1" s="4" t="s">
        <v>344</v>
      </c>
      <c r="AX1" s="4" t="s">
        <v>385</v>
      </c>
      <c r="AY1" s="4" t="s">
        <v>345</v>
      </c>
      <c r="AZ1" s="4" t="s">
        <v>386</v>
      </c>
      <c r="BA1" s="4" t="s">
        <v>346</v>
      </c>
      <c r="BB1" s="4" t="s">
        <v>387</v>
      </c>
      <c r="BC1" s="4" t="s">
        <v>347</v>
      </c>
      <c r="BD1" s="4" t="s">
        <v>388</v>
      </c>
      <c r="BE1" s="4" t="s">
        <v>348</v>
      </c>
      <c r="BF1" s="4" t="s">
        <v>389</v>
      </c>
      <c r="BG1" s="4" t="s">
        <v>349</v>
      </c>
      <c r="BH1" s="4" t="s">
        <v>390</v>
      </c>
      <c r="BI1" s="4" t="s">
        <v>350</v>
      </c>
      <c r="BJ1" s="4" t="s">
        <v>391</v>
      </c>
      <c r="BK1" s="4" t="s">
        <v>351</v>
      </c>
      <c r="BL1" s="4" t="s">
        <v>392</v>
      </c>
      <c r="BM1" s="4" t="s">
        <v>352</v>
      </c>
      <c r="BN1" s="4" t="s">
        <v>393</v>
      </c>
      <c r="BO1" s="4" t="s">
        <v>353</v>
      </c>
      <c r="BP1" s="4" t="s">
        <v>394</v>
      </c>
      <c r="BQ1" s="4" t="s">
        <v>354</v>
      </c>
      <c r="BR1" s="4" t="s">
        <v>395</v>
      </c>
      <c r="BS1" s="4" t="s">
        <v>355</v>
      </c>
      <c r="BT1" s="4" t="s">
        <v>396</v>
      </c>
      <c r="BU1" s="4" t="s">
        <v>356</v>
      </c>
      <c r="BV1" s="4" t="s">
        <v>397</v>
      </c>
      <c r="BW1" s="4" t="s">
        <v>357</v>
      </c>
      <c r="BX1" s="4" t="s">
        <v>398</v>
      </c>
      <c r="BY1" s="4" t="s">
        <v>358</v>
      </c>
      <c r="BZ1" s="4" t="s">
        <v>399</v>
      </c>
      <c r="CA1" s="4" t="s">
        <v>400</v>
      </c>
      <c r="CB1" s="4" t="s">
        <v>401</v>
      </c>
      <c r="CC1" s="4" t="s">
        <v>359</v>
      </c>
      <c r="CD1" s="4" t="s">
        <v>402</v>
      </c>
      <c r="CE1" s="4" t="s">
        <v>403</v>
      </c>
      <c r="CF1" s="4" t="s">
        <v>404</v>
      </c>
      <c r="CG1" s="4" t="s">
        <v>405</v>
      </c>
      <c r="CH1" s="4" t="s">
        <v>406</v>
      </c>
      <c r="CI1" s="27" t="s">
        <v>360</v>
      </c>
    </row>
    <row r="2" spans="1:87" s="46" customFormat="1" ht="12.75" hidden="1" x14ac:dyDescent="0.25">
      <c r="A2" s="46" t="s">
        <v>1</v>
      </c>
      <c r="B2" s="46" t="s">
        <v>2</v>
      </c>
      <c r="C2" s="47" t="s">
        <v>3</v>
      </c>
      <c r="E2" s="46" t="s">
        <v>4</v>
      </c>
      <c r="G2" s="46" t="s">
        <v>4</v>
      </c>
      <c r="I2" s="46" t="s">
        <v>361</v>
      </c>
      <c r="K2" s="46" t="s">
        <v>5</v>
      </c>
      <c r="M2" s="46" t="s">
        <v>5</v>
      </c>
      <c r="O2" s="46" t="s">
        <v>6</v>
      </c>
      <c r="Q2" s="46" t="s">
        <v>6</v>
      </c>
      <c r="S2" s="46" t="s">
        <v>6</v>
      </c>
      <c r="U2" s="46" t="s">
        <v>6</v>
      </c>
      <c r="W2" s="46" t="s">
        <v>5</v>
      </c>
      <c r="Y2" s="46" t="s">
        <v>5</v>
      </c>
      <c r="AA2" s="46" t="s">
        <v>5</v>
      </c>
      <c r="AC2" s="46" t="s">
        <v>5</v>
      </c>
      <c r="AE2" s="46" t="s">
        <v>5</v>
      </c>
      <c r="AG2" s="46" t="s">
        <v>5</v>
      </c>
      <c r="AI2" s="46" t="s">
        <v>4</v>
      </c>
      <c r="AK2" s="46" t="s">
        <v>5</v>
      </c>
      <c r="AM2" s="46" t="s">
        <v>5</v>
      </c>
      <c r="AO2" s="46" t="s">
        <v>5</v>
      </c>
      <c r="AQ2" s="46" t="s">
        <v>5</v>
      </c>
      <c r="AS2" s="46" t="s">
        <v>5</v>
      </c>
      <c r="AU2" s="46" t="s">
        <v>5</v>
      </c>
      <c r="AW2" s="46" t="s">
        <v>5</v>
      </c>
      <c r="AY2" s="46" t="s">
        <v>4</v>
      </c>
      <c r="BA2" s="46" t="s">
        <v>5</v>
      </c>
      <c r="BC2" s="46" t="s">
        <v>5</v>
      </c>
      <c r="BE2" s="46" t="s">
        <v>6</v>
      </c>
      <c r="BG2" s="46" t="s">
        <v>6</v>
      </c>
      <c r="BI2" s="46" t="s">
        <v>6</v>
      </c>
      <c r="BK2" s="46" t="s">
        <v>5</v>
      </c>
      <c r="BM2" s="46" t="s">
        <v>5</v>
      </c>
      <c r="BO2" s="46">
        <v>3</v>
      </c>
      <c r="BQ2" s="46">
        <v>3</v>
      </c>
      <c r="BS2" s="46">
        <v>3</v>
      </c>
      <c r="BU2" s="46">
        <v>3</v>
      </c>
      <c r="BW2" s="46">
        <v>3</v>
      </c>
      <c r="BY2" s="46">
        <v>3</v>
      </c>
      <c r="CA2" s="46">
        <v>3</v>
      </c>
      <c r="CC2" s="46">
        <v>3</v>
      </c>
      <c r="CE2" s="46">
        <v>3</v>
      </c>
      <c r="CG2" s="46">
        <v>3</v>
      </c>
      <c r="CI2" s="47"/>
    </row>
    <row r="3" spans="1:87" s="46" customFormat="1" ht="12.75" hidden="1" x14ac:dyDescent="0.25">
      <c r="A3" s="46" t="s">
        <v>15</v>
      </c>
      <c r="B3" s="46" t="s">
        <v>16</v>
      </c>
      <c r="C3" s="47" t="s">
        <v>3</v>
      </c>
      <c r="E3" s="46" t="s">
        <v>4</v>
      </c>
      <c r="G3" s="46" t="s">
        <v>4</v>
      </c>
      <c r="I3" s="46" t="s">
        <v>4</v>
      </c>
      <c r="K3" s="46" t="s">
        <v>361</v>
      </c>
      <c r="M3" s="46" t="s">
        <v>4</v>
      </c>
      <c r="O3" s="46" t="s">
        <v>4</v>
      </c>
      <c r="Q3" s="46" t="s">
        <v>4</v>
      </c>
      <c r="S3" s="46" t="s">
        <v>4</v>
      </c>
      <c r="U3" s="46" t="s">
        <v>4</v>
      </c>
      <c r="W3" s="46" t="s">
        <v>4</v>
      </c>
      <c r="Y3" s="46" t="s">
        <v>4</v>
      </c>
      <c r="AA3" s="46" t="s">
        <v>4</v>
      </c>
      <c r="AC3" s="46" t="s">
        <v>4</v>
      </c>
      <c r="AE3" s="46" t="s">
        <v>361</v>
      </c>
      <c r="AG3" s="46" t="s">
        <v>361</v>
      </c>
      <c r="AI3" s="46" t="s">
        <v>4</v>
      </c>
      <c r="AK3" s="46" t="s">
        <v>4</v>
      </c>
      <c r="AM3" s="46" t="s">
        <v>4</v>
      </c>
      <c r="AO3" s="46" t="s">
        <v>4</v>
      </c>
      <c r="AQ3" s="46" t="s">
        <v>4</v>
      </c>
      <c r="AS3" s="46" t="s">
        <v>4</v>
      </c>
      <c r="AU3" s="46" t="s">
        <v>4</v>
      </c>
      <c r="AW3" s="46" t="s">
        <v>4</v>
      </c>
      <c r="AY3" s="46" t="s">
        <v>4</v>
      </c>
      <c r="BA3" s="46" t="s">
        <v>4</v>
      </c>
      <c r="BC3" s="46" t="s">
        <v>361</v>
      </c>
      <c r="BE3" s="46" t="s">
        <v>4</v>
      </c>
      <c r="BG3" s="46" t="s">
        <v>361</v>
      </c>
      <c r="BI3" s="46" t="s">
        <v>361</v>
      </c>
      <c r="BK3" s="46" t="s">
        <v>4</v>
      </c>
      <c r="BM3" s="46" t="s">
        <v>4</v>
      </c>
      <c r="BO3" s="46">
        <v>1</v>
      </c>
      <c r="BQ3" s="46">
        <v>1</v>
      </c>
      <c r="BS3" s="46">
        <v>1</v>
      </c>
      <c r="BU3" s="46">
        <v>1</v>
      </c>
      <c r="BW3" s="46">
        <v>1</v>
      </c>
      <c r="BY3" s="46">
        <v>1</v>
      </c>
      <c r="CA3" s="46">
        <v>1</v>
      </c>
      <c r="CC3" s="46">
        <v>3</v>
      </c>
      <c r="CE3" s="46">
        <v>1</v>
      </c>
      <c r="CG3" s="46">
        <v>1</v>
      </c>
      <c r="CI3" s="47"/>
    </row>
    <row r="4" spans="1:87" s="46" customFormat="1" ht="12.75" hidden="1" x14ac:dyDescent="0.25">
      <c r="A4" s="46" t="s">
        <v>26</v>
      </c>
      <c r="B4" s="46" t="s">
        <v>27</v>
      </c>
      <c r="C4" s="47" t="s">
        <v>3</v>
      </c>
      <c r="E4" s="46" t="s">
        <v>4</v>
      </c>
      <c r="G4" s="46" t="s">
        <v>4</v>
      </c>
      <c r="I4" s="46" t="s">
        <v>4</v>
      </c>
      <c r="K4" s="46" t="s">
        <v>4</v>
      </c>
      <c r="M4" s="46" t="s">
        <v>4</v>
      </c>
      <c r="O4" s="46" t="s">
        <v>361</v>
      </c>
      <c r="Q4" s="46" t="s">
        <v>361</v>
      </c>
      <c r="S4" s="46" t="s">
        <v>361</v>
      </c>
      <c r="U4" s="46" t="s">
        <v>4</v>
      </c>
      <c r="W4" s="46" t="s">
        <v>4</v>
      </c>
      <c r="Y4" s="46" t="s">
        <v>4</v>
      </c>
      <c r="AA4" s="46" t="s">
        <v>361</v>
      </c>
      <c r="AC4" s="46" t="s">
        <v>361</v>
      </c>
      <c r="AE4" s="46" t="s">
        <v>4</v>
      </c>
      <c r="AG4" s="46" t="s">
        <v>4</v>
      </c>
      <c r="AI4" s="46" t="s">
        <v>4</v>
      </c>
      <c r="AK4" s="46" t="s">
        <v>4</v>
      </c>
      <c r="AM4" s="46" t="s">
        <v>4</v>
      </c>
      <c r="AO4" s="46" t="s">
        <v>4</v>
      </c>
      <c r="AQ4" s="46" t="s">
        <v>4</v>
      </c>
      <c r="AS4" s="46" t="s">
        <v>361</v>
      </c>
      <c r="AU4" s="46" t="s">
        <v>361</v>
      </c>
      <c r="AW4" s="46" t="s">
        <v>361</v>
      </c>
      <c r="AY4" s="46" t="s">
        <v>4</v>
      </c>
      <c r="BA4" s="46" t="s">
        <v>361</v>
      </c>
      <c r="BC4" s="46" t="s">
        <v>361</v>
      </c>
      <c r="BE4" s="46" t="s">
        <v>361</v>
      </c>
      <c r="BG4" s="46" t="s">
        <v>361</v>
      </c>
      <c r="BI4" s="46" t="s">
        <v>361</v>
      </c>
      <c r="BK4" s="46" t="s">
        <v>361</v>
      </c>
      <c r="BM4" s="46" t="s">
        <v>361</v>
      </c>
      <c r="BO4" s="46">
        <v>2</v>
      </c>
      <c r="BQ4" s="46">
        <v>2</v>
      </c>
      <c r="BS4" s="46">
        <v>1</v>
      </c>
      <c r="BU4" s="46">
        <v>3</v>
      </c>
      <c r="BW4" s="46">
        <v>5</v>
      </c>
      <c r="BY4" s="46">
        <v>1</v>
      </c>
      <c r="CA4" s="46">
        <v>2</v>
      </c>
      <c r="CC4" s="46">
        <v>3</v>
      </c>
      <c r="CE4" s="46">
        <v>4</v>
      </c>
      <c r="CG4" s="46">
        <v>4</v>
      </c>
      <c r="CI4" s="47"/>
    </row>
    <row r="5" spans="1:87" s="46" customFormat="1" ht="12.75" hidden="1" x14ac:dyDescent="0.25">
      <c r="A5" s="46" t="s">
        <v>45</v>
      </c>
      <c r="B5" s="46" t="s">
        <v>46</v>
      </c>
      <c r="C5" s="47" t="s">
        <v>3</v>
      </c>
      <c r="E5" s="46" t="s">
        <v>5</v>
      </c>
      <c r="G5" s="46" t="s">
        <v>4</v>
      </c>
      <c r="I5" s="46" t="s">
        <v>4</v>
      </c>
      <c r="K5" s="46" t="s">
        <v>361</v>
      </c>
      <c r="M5" s="46" t="s">
        <v>361</v>
      </c>
      <c r="O5" s="46" t="s">
        <v>4</v>
      </c>
      <c r="Q5" s="46" t="s">
        <v>4</v>
      </c>
      <c r="S5" s="46" t="s">
        <v>4</v>
      </c>
      <c r="U5" s="46" t="s">
        <v>4</v>
      </c>
      <c r="W5" s="46" t="s">
        <v>4</v>
      </c>
      <c r="Y5" s="46" t="s">
        <v>4</v>
      </c>
      <c r="AA5" s="46" t="s">
        <v>4</v>
      </c>
      <c r="AC5" s="46" t="s">
        <v>4</v>
      </c>
      <c r="AE5" s="46" t="s">
        <v>4</v>
      </c>
      <c r="AG5" s="46" t="s">
        <v>4</v>
      </c>
      <c r="AI5" s="46" t="s">
        <v>4</v>
      </c>
      <c r="AK5" s="46" t="s">
        <v>4</v>
      </c>
      <c r="AM5" s="46" t="s">
        <v>4</v>
      </c>
      <c r="AO5" s="46" t="s">
        <v>4</v>
      </c>
      <c r="AQ5" s="46" t="s">
        <v>4</v>
      </c>
      <c r="AS5" s="46" t="s">
        <v>4</v>
      </c>
      <c r="AU5" s="46" t="s">
        <v>4</v>
      </c>
      <c r="AW5" s="46" t="s">
        <v>4</v>
      </c>
      <c r="AY5" s="46" t="s">
        <v>4</v>
      </c>
      <c r="BA5" s="46" t="s">
        <v>4</v>
      </c>
      <c r="BC5" s="46" t="s">
        <v>10</v>
      </c>
      <c r="BE5" s="46" t="s">
        <v>361</v>
      </c>
      <c r="BG5" s="46" t="s">
        <v>361</v>
      </c>
      <c r="BI5" s="46" t="s">
        <v>361</v>
      </c>
      <c r="BK5" s="46" t="s">
        <v>361</v>
      </c>
      <c r="BM5" s="46" t="s">
        <v>361</v>
      </c>
      <c r="BO5" s="46">
        <v>3</v>
      </c>
      <c r="BQ5" s="46">
        <v>3</v>
      </c>
      <c r="BS5" s="46">
        <v>2</v>
      </c>
      <c r="BU5" s="46">
        <v>3</v>
      </c>
      <c r="BW5" s="46">
        <v>1</v>
      </c>
      <c r="BY5" s="46">
        <v>3</v>
      </c>
      <c r="CA5" s="46">
        <v>3</v>
      </c>
      <c r="CC5" s="46">
        <v>3</v>
      </c>
      <c r="CE5" s="46">
        <v>3</v>
      </c>
      <c r="CG5" s="46">
        <v>3</v>
      </c>
      <c r="CI5" s="47"/>
    </row>
    <row r="6" spans="1:87" s="46" customFormat="1" ht="12.75" hidden="1" x14ac:dyDescent="0.25">
      <c r="A6" s="46" t="s">
        <v>52</v>
      </c>
      <c r="B6" s="46" t="s">
        <v>53</v>
      </c>
      <c r="C6" s="47" t="s">
        <v>3</v>
      </c>
      <c r="E6" s="46" t="s">
        <v>4</v>
      </c>
      <c r="G6" s="46" t="s">
        <v>4</v>
      </c>
      <c r="I6" s="46" t="s">
        <v>4</v>
      </c>
      <c r="K6" s="46" t="s">
        <v>4</v>
      </c>
      <c r="M6" s="46" t="s">
        <v>361</v>
      </c>
      <c r="O6" s="46" t="s">
        <v>6</v>
      </c>
      <c r="Q6" s="46" t="s">
        <v>6</v>
      </c>
      <c r="S6" s="46" t="s">
        <v>6</v>
      </c>
      <c r="U6" s="46" t="s">
        <v>4</v>
      </c>
      <c r="W6" s="46" t="s">
        <v>4</v>
      </c>
      <c r="Y6" s="46" t="s">
        <v>4</v>
      </c>
      <c r="AA6" s="46" t="s">
        <v>361</v>
      </c>
      <c r="AC6" s="46" t="s">
        <v>361</v>
      </c>
      <c r="AE6" s="46" t="s">
        <v>361</v>
      </c>
      <c r="AG6" s="46" t="s">
        <v>361</v>
      </c>
      <c r="AI6" s="46" t="s">
        <v>361</v>
      </c>
      <c r="AK6" s="46" t="s">
        <v>361</v>
      </c>
      <c r="AM6" s="46" t="s">
        <v>361</v>
      </c>
      <c r="AO6" s="46" t="s">
        <v>361</v>
      </c>
      <c r="AQ6" s="46" t="s">
        <v>361</v>
      </c>
      <c r="AS6" s="46" t="s">
        <v>361</v>
      </c>
      <c r="AU6" s="46" t="s">
        <v>361</v>
      </c>
      <c r="AW6" s="46" t="s">
        <v>4</v>
      </c>
      <c r="AY6" s="46" t="s">
        <v>361</v>
      </c>
      <c r="BA6" s="46" t="s">
        <v>361</v>
      </c>
      <c r="BC6" s="46" t="s">
        <v>361</v>
      </c>
      <c r="BE6" s="46" t="s">
        <v>361</v>
      </c>
      <c r="BG6" s="46" t="s">
        <v>361</v>
      </c>
      <c r="BI6" s="46" t="s">
        <v>361</v>
      </c>
      <c r="BK6" s="46" t="s">
        <v>361</v>
      </c>
      <c r="BM6" s="46" t="s">
        <v>361</v>
      </c>
      <c r="BO6" s="46">
        <v>5</v>
      </c>
      <c r="BQ6" s="46">
        <v>5</v>
      </c>
      <c r="BS6" s="46">
        <v>2</v>
      </c>
      <c r="BU6" s="46">
        <v>2</v>
      </c>
      <c r="BW6" s="46">
        <v>1</v>
      </c>
      <c r="BY6" s="46">
        <v>3</v>
      </c>
      <c r="CA6" s="46">
        <v>4</v>
      </c>
      <c r="CC6" s="46">
        <v>4</v>
      </c>
      <c r="CE6" s="46">
        <v>4</v>
      </c>
      <c r="CG6" s="46">
        <v>4</v>
      </c>
      <c r="CI6" s="47"/>
    </row>
    <row r="7" spans="1:87" s="46" customFormat="1" ht="12.75" hidden="1" x14ac:dyDescent="0.25">
      <c r="A7" s="46" t="s">
        <v>66</v>
      </c>
      <c r="B7" s="46" t="s">
        <v>67</v>
      </c>
      <c r="C7" s="47" t="s">
        <v>3</v>
      </c>
      <c r="E7" s="46" t="s">
        <v>4</v>
      </c>
      <c r="G7" s="46" t="s">
        <v>4</v>
      </c>
      <c r="I7" s="46" t="s">
        <v>4</v>
      </c>
      <c r="K7" s="46" t="s">
        <v>361</v>
      </c>
      <c r="M7" s="46" t="s">
        <v>4</v>
      </c>
      <c r="O7" s="46" t="s">
        <v>4</v>
      </c>
      <c r="Q7" s="46" t="s">
        <v>4</v>
      </c>
      <c r="S7" s="46" t="s">
        <v>4</v>
      </c>
      <c r="U7" s="46" t="s">
        <v>4</v>
      </c>
      <c r="W7" s="46" t="s">
        <v>4</v>
      </c>
      <c r="Y7" s="46" t="s">
        <v>4</v>
      </c>
      <c r="AA7" s="46" t="s">
        <v>4</v>
      </c>
      <c r="AC7" s="46" t="s">
        <v>4</v>
      </c>
      <c r="AE7" s="46" t="s">
        <v>361</v>
      </c>
      <c r="AG7" s="46" t="s">
        <v>361</v>
      </c>
      <c r="AI7" s="46" t="s">
        <v>4</v>
      </c>
      <c r="AK7" s="46" t="s">
        <v>361</v>
      </c>
      <c r="AM7" s="46" t="s">
        <v>361</v>
      </c>
      <c r="AO7" s="46" t="s">
        <v>361</v>
      </c>
      <c r="AQ7" s="46" t="s">
        <v>361</v>
      </c>
      <c r="AS7" s="46" t="s">
        <v>361</v>
      </c>
      <c r="AU7" s="46" t="s">
        <v>361</v>
      </c>
      <c r="AW7" s="46" t="s">
        <v>361</v>
      </c>
      <c r="AY7" s="46" t="s">
        <v>361</v>
      </c>
      <c r="BA7" s="46" t="s">
        <v>361</v>
      </c>
      <c r="BC7" s="46" t="s">
        <v>361</v>
      </c>
      <c r="BE7" s="46" t="s">
        <v>4</v>
      </c>
      <c r="BG7" s="46" t="s">
        <v>361</v>
      </c>
      <c r="BI7" s="46" t="s">
        <v>361</v>
      </c>
      <c r="BK7" s="46" t="s">
        <v>361</v>
      </c>
      <c r="BM7" s="46" t="s">
        <v>361</v>
      </c>
      <c r="BO7" s="46">
        <v>3</v>
      </c>
      <c r="BQ7" s="46">
        <v>3</v>
      </c>
      <c r="BS7" s="46">
        <v>3</v>
      </c>
      <c r="BU7" s="46">
        <v>3</v>
      </c>
      <c r="BW7" s="46">
        <v>3</v>
      </c>
      <c r="BY7" s="46">
        <v>3</v>
      </c>
      <c r="CA7" s="46">
        <v>3</v>
      </c>
      <c r="CC7" s="46">
        <v>3</v>
      </c>
      <c r="CE7" s="46">
        <v>3</v>
      </c>
      <c r="CG7" s="46">
        <v>3</v>
      </c>
      <c r="CI7" s="47"/>
    </row>
    <row r="8" spans="1:87" s="46" customFormat="1" ht="12.75" hidden="1" x14ac:dyDescent="0.25">
      <c r="A8" s="46" t="s">
        <v>78</v>
      </c>
      <c r="B8" s="46" t="s">
        <v>79</v>
      </c>
      <c r="C8" s="47" t="s">
        <v>3</v>
      </c>
      <c r="E8" s="46" t="s">
        <v>361</v>
      </c>
      <c r="G8" s="46" t="s">
        <v>361</v>
      </c>
      <c r="I8" s="46" t="s">
        <v>361</v>
      </c>
      <c r="K8" s="46" t="s">
        <v>361</v>
      </c>
      <c r="M8" s="46" t="s">
        <v>361</v>
      </c>
      <c r="O8" s="46" t="s">
        <v>361</v>
      </c>
      <c r="Q8" s="46" t="s">
        <v>361</v>
      </c>
      <c r="S8" s="46" t="s">
        <v>361</v>
      </c>
      <c r="U8" s="46" t="s">
        <v>361</v>
      </c>
      <c r="W8" s="46" t="s">
        <v>4</v>
      </c>
      <c r="Y8" s="46" t="s">
        <v>4</v>
      </c>
      <c r="AA8" s="46" t="s">
        <v>361</v>
      </c>
      <c r="AC8" s="46" t="s">
        <v>361</v>
      </c>
      <c r="AE8" s="46" t="s">
        <v>361</v>
      </c>
      <c r="AG8" s="46" t="s">
        <v>361</v>
      </c>
      <c r="AI8" s="46" t="s">
        <v>4</v>
      </c>
      <c r="AK8" s="46" t="s">
        <v>361</v>
      </c>
      <c r="AM8" s="46" t="s">
        <v>361</v>
      </c>
      <c r="AO8" s="46" t="s">
        <v>361</v>
      </c>
      <c r="AQ8" s="46" t="s">
        <v>361</v>
      </c>
      <c r="AS8" s="46" t="s">
        <v>361</v>
      </c>
      <c r="AU8" s="46" t="s">
        <v>361</v>
      </c>
      <c r="AW8" s="46" t="s">
        <v>361</v>
      </c>
      <c r="AY8" s="46" t="s">
        <v>361</v>
      </c>
      <c r="BA8" s="46" t="s">
        <v>361</v>
      </c>
      <c r="BC8" s="46" t="s">
        <v>361</v>
      </c>
      <c r="BE8" s="46" t="s">
        <v>361</v>
      </c>
      <c r="BG8" s="46" t="s">
        <v>361</v>
      </c>
      <c r="BI8" s="46" t="s">
        <v>361</v>
      </c>
      <c r="BK8" s="46" t="s">
        <v>361</v>
      </c>
      <c r="BM8" s="46" t="s">
        <v>361</v>
      </c>
      <c r="BO8" s="46">
        <v>2</v>
      </c>
      <c r="BQ8" s="46">
        <v>2</v>
      </c>
      <c r="BS8" s="46">
        <v>2</v>
      </c>
      <c r="BU8" s="46">
        <v>2</v>
      </c>
      <c r="BW8" s="46">
        <v>3</v>
      </c>
      <c r="BY8" s="46">
        <v>2</v>
      </c>
      <c r="CA8" s="46">
        <v>4</v>
      </c>
      <c r="CC8" s="46">
        <v>4</v>
      </c>
      <c r="CE8" s="46">
        <v>4</v>
      </c>
      <c r="CG8" s="46">
        <v>4</v>
      </c>
      <c r="CI8" s="47"/>
    </row>
    <row r="9" spans="1:87" s="46" customFormat="1" ht="12.75" hidden="1" x14ac:dyDescent="0.25">
      <c r="A9" s="46" t="s">
        <v>91</v>
      </c>
      <c r="B9" s="46" t="s">
        <v>92</v>
      </c>
      <c r="C9" s="47" t="s">
        <v>3</v>
      </c>
      <c r="E9" s="46" t="s">
        <v>4</v>
      </c>
      <c r="G9" s="46" t="s">
        <v>4</v>
      </c>
      <c r="I9" s="46" t="s">
        <v>4</v>
      </c>
      <c r="K9" s="46" t="s">
        <v>361</v>
      </c>
      <c r="M9" s="46" t="s">
        <v>4</v>
      </c>
      <c r="O9" s="46" t="s">
        <v>361</v>
      </c>
      <c r="Q9" s="46" t="s">
        <v>361</v>
      </c>
      <c r="S9" s="46" t="s">
        <v>361</v>
      </c>
      <c r="U9" s="46" t="s">
        <v>361</v>
      </c>
      <c r="W9" s="46" t="s">
        <v>361</v>
      </c>
      <c r="Y9" s="46" t="s">
        <v>4</v>
      </c>
      <c r="AA9" s="46" t="s">
        <v>361</v>
      </c>
      <c r="AC9" s="46" t="s">
        <v>4</v>
      </c>
      <c r="AE9" s="46" t="s">
        <v>4</v>
      </c>
      <c r="AG9" s="46" t="s">
        <v>361</v>
      </c>
      <c r="AI9" s="46" t="s">
        <v>4</v>
      </c>
      <c r="AK9" s="46" t="s">
        <v>361</v>
      </c>
      <c r="AM9" s="46" t="s">
        <v>361</v>
      </c>
      <c r="AO9" s="46" t="s">
        <v>361</v>
      </c>
      <c r="AQ9" s="46" t="s">
        <v>361</v>
      </c>
      <c r="AS9" s="46" t="s">
        <v>361</v>
      </c>
      <c r="AU9" s="46" t="s">
        <v>4</v>
      </c>
      <c r="AW9" s="46" t="s">
        <v>4</v>
      </c>
      <c r="AY9" s="46" t="s">
        <v>4</v>
      </c>
      <c r="BA9" s="46" t="s">
        <v>361</v>
      </c>
      <c r="BC9" s="46" t="s">
        <v>361</v>
      </c>
      <c r="BE9" s="46" t="s">
        <v>4</v>
      </c>
      <c r="BG9" s="46" t="s">
        <v>361</v>
      </c>
      <c r="BI9" s="46" t="s">
        <v>361</v>
      </c>
      <c r="BK9" s="46" t="s">
        <v>361</v>
      </c>
      <c r="BM9" s="46" t="s">
        <v>361</v>
      </c>
      <c r="BO9" s="46">
        <v>3</v>
      </c>
      <c r="BQ9" s="46">
        <v>2</v>
      </c>
      <c r="BS9" s="46">
        <v>2</v>
      </c>
      <c r="BU9" s="46">
        <v>2</v>
      </c>
      <c r="BW9" s="46">
        <v>2</v>
      </c>
      <c r="BY9" s="46">
        <v>3</v>
      </c>
      <c r="CA9" s="46">
        <v>3</v>
      </c>
      <c r="CC9" s="46">
        <v>3</v>
      </c>
      <c r="CE9" s="46">
        <v>2</v>
      </c>
      <c r="CG9" s="46">
        <v>3</v>
      </c>
      <c r="CI9" s="47"/>
    </row>
    <row r="10" spans="1:87" s="46" customFormat="1" ht="12.75" hidden="1" x14ac:dyDescent="0.25">
      <c r="A10" s="46" t="s">
        <v>115</v>
      </c>
      <c r="B10" s="46" t="s">
        <v>116</v>
      </c>
      <c r="C10" s="47" t="s">
        <v>3</v>
      </c>
      <c r="E10" s="46" t="s">
        <v>4</v>
      </c>
      <c r="G10" s="46" t="s">
        <v>4</v>
      </c>
      <c r="I10" s="46" t="s">
        <v>4</v>
      </c>
      <c r="K10" s="46" t="s">
        <v>5</v>
      </c>
      <c r="M10" s="46" t="s">
        <v>5</v>
      </c>
      <c r="O10" s="46" t="s">
        <v>4</v>
      </c>
      <c r="Q10" s="46" t="s">
        <v>4</v>
      </c>
      <c r="S10" s="46" t="s">
        <v>4</v>
      </c>
      <c r="U10" s="46" t="s">
        <v>361</v>
      </c>
      <c r="W10" s="46" t="s">
        <v>361</v>
      </c>
      <c r="Y10" s="46" t="s">
        <v>4</v>
      </c>
      <c r="AA10" s="46" t="s">
        <v>361</v>
      </c>
      <c r="AC10" s="46" t="s">
        <v>361</v>
      </c>
      <c r="AE10" s="46" t="s">
        <v>361</v>
      </c>
      <c r="AG10" s="46" t="s">
        <v>361</v>
      </c>
      <c r="AI10" s="46" t="s">
        <v>4</v>
      </c>
      <c r="AK10" s="46" t="s">
        <v>5</v>
      </c>
      <c r="AM10" s="46" t="s">
        <v>361</v>
      </c>
      <c r="AO10" s="46" t="s">
        <v>5</v>
      </c>
      <c r="AQ10" s="46" t="s">
        <v>5</v>
      </c>
      <c r="AS10" s="46" t="s">
        <v>5</v>
      </c>
      <c r="AU10" s="46" t="s">
        <v>5</v>
      </c>
      <c r="AW10" s="46" t="s">
        <v>5</v>
      </c>
      <c r="AY10" s="46" t="s">
        <v>4</v>
      </c>
      <c r="BA10" s="46" t="s">
        <v>361</v>
      </c>
      <c r="BC10" s="46" t="s">
        <v>361</v>
      </c>
      <c r="BE10" s="46" t="s">
        <v>5</v>
      </c>
      <c r="BG10" s="46" t="s">
        <v>361</v>
      </c>
      <c r="BI10" s="46" t="s">
        <v>361</v>
      </c>
      <c r="BK10" s="46" t="s">
        <v>361</v>
      </c>
      <c r="BM10" s="46" t="s">
        <v>361</v>
      </c>
      <c r="BO10" s="46">
        <v>2</v>
      </c>
      <c r="BQ10" s="46">
        <v>2</v>
      </c>
      <c r="BS10" s="46">
        <v>3</v>
      </c>
      <c r="BU10" s="46">
        <v>2</v>
      </c>
      <c r="BW10" s="46">
        <v>3</v>
      </c>
      <c r="BY10" s="46">
        <v>2</v>
      </c>
      <c r="CA10" s="46">
        <v>3</v>
      </c>
      <c r="CC10" s="46">
        <v>2</v>
      </c>
      <c r="CE10" s="46">
        <v>4</v>
      </c>
      <c r="CG10" s="46">
        <v>4</v>
      </c>
      <c r="CI10" s="47"/>
    </row>
    <row r="11" spans="1:87" s="46" customFormat="1" ht="12.75" hidden="1" x14ac:dyDescent="0.25">
      <c r="A11" s="46" t="s">
        <v>117</v>
      </c>
      <c r="B11" s="46" t="s">
        <v>118</v>
      </c>
      <c r="C11" s="47" t="s">
        <v>3</v>
      </c>
      <c r="E11" s="46" t="s">
        <v>5</v>
      </c>
      <c r="G11" s="46" t="s">
        <v>4</v>
      </c>
      <c r="I11" s="46" t="s">
        <v>6</v>
      </c>
      <c r="K11" s="46" t="s">
        <v>4</v>
      </c>
      <c r="M11" s="46" t="s">
        <v>6</v>
      </c>
      <c r="O11" s="46" t="s">
        <v>6</v>
      </c>
      <c r="Q11" s="46" t="s">
        <v>6</v>
      </c>
      <c r="S11" s="46" t="s">
        <v>6</v>
      </c>
      <c r="U11" s="46" t="s">
        <v>6</v>
      </c>
      <c r="W11" s="46" t="s">
        <v>6</v>
      </c>
      <c r="Y11" s="46" t="s">
        <v>4</v>
      </c>
      <c r="AA11" s="46" t="s">
        <v>5</v>
      </c>
      <c r="AC11" s="46" t="s">
        <v>4</v>
      </c>
      <c r="AE11" s="46" t="s">
        <v>6</v>
      </c>
      <c r="AG11" s="46" t="s">
        <v>5</v>
      </c>
      <c r="AI11" s="46" t="s">
        <v>6</v>
      </c>
      <c r="AK11" s="46" t="s">
        <v>5</v>
      </c>
      <c r="AM11" s="46" t="s">
        <v>6</v>
      </c>
      <c r="AO11" s="46" t="s">
        <v>6</v>
      </c>
      <c r="AQ11" s="46" t="s">
        <v>4</v>
      </c>
      <c r="AS11" s="46" t="s">
        <v>5</v>
      </c>
      <c r="AU11" s="46" t="s">
        <v>4</v>
      </c>
      <c r="AW11" s="46" t="s">
        <v>6</v>
      </c>
      <c r="AY11" s="46" t="s">
        <v>6</v>
      </c>
      <c r="BA11" s="46" t="s">
        <v>5</v>
      </c>
      <c r="BC11" s="46" t="s">
        <v>6</v>
      </c>
      <c r="BE11" s="46" t="s">
        <v>5</v>
      </c>
      <c r="BG11" s="46" t="s">
        <v>5</v>
      </c>
      <c r="BI11" s="46" t="s">
        <v>5</v>
      </c>
      <c r="BK11" s="46" t="s">
        <v>5</v>
      </c>
      <c r="BM11" s="46" t="s">
        <v>6</v>
      </c>
      <c r="BO11" s="46">
        <v>3</v>
      </c>
      <c r="BQ11" s="46">
        <v>3</v>
      </c>
      <c r="BS11" s="46">
        <v>5</v>
      </c>
      <c r="BU11" s="46">
        <v>5</v>
      </c>
      <c r="BW11" s="46">
        <v>3</v>
      </c>
      <c r="BY11" s="46">
        <v>3</v>
      </c>
      <c r="CA11" s="46">
        <v>2</v>
      </c>
      <c r="CC11" s="46">
        <v>3</v>
      </c>
      <c r="CE11" s="46">
        <v>2</v>
      </c>
      <c r="CG11" s="46">
        <v>4</v>
      </c>
      <c r="CI11" s="47"/>
    </row>
    <row r="12" spans="1:87" s="46" customFormat="1" ht="12.75" hidden="1" x14ac:dyDescent="0.25">
      <c r="A12" s="46" t="s">
        <v>123</v>
      </c>
      <c r="B12" s="46" t="s">
        <v>124</v>
      </c>
      <c r="C12" s="47" t="s">
        <v>3</v>
      </c>
      <c r="E12" s="46" t="s">
        <v>4</v>
      </c>
      <c r="G12" s="46" t="s">
        <v>4</v>
      </c>
      <c r="I12" s="46" t="s">
        <v>4</v>
      </c>
      <c r="K12" s="46" t="s">
        <v>4</v>
      </c>
      <c r="M12" s="46" t="s">
        <v>4</v>
      </c>
      <c r="O12" s="46" t="s">
        <v>4</v>
      </c>
      <c r="Q12" s="46" t="s">
        <v>4</v>
      </c>
      <c r="S12" s="46" t="s">
        <v>4</v>
      </c>
      <c r="U12" s="46" t="s">
        <v>4</v>
      </c>
      <c r="W12" s="46" t="s">
        <v>4</v>
      </c>
      <c r="Y12" s="46" t="s">
        <v>4</v>
      </c>
      <c r="AA12" s="46" t="s">
        <v>361</v>
      </c>
      <c r="AC12" s="46" t="s">
        <v>361</v>
      </c>
      <c r="AE12" s="46" t="s">
        <v>361</v>
      </c>
      <c r="AG12" s="46" t="s">
        <v>10</v>
      </c>
      <c r="AI12" s="46" t="s">
        <v>361</v>
      </c>
      <c r="AK12" s="46" t="s">
        <v>361</v>
      </c>
      <c r="AM12" s="46" t="s">
        <v>361</v>
      </c>
      <c r="AO12" s="46" t="s">
        <v>361</v>
      </c>
      <c r="AQ12" s="46" t="s">
        <v>361</v>
      </c>
      <c r="AS12" s="46" t="s">
        <v>361</v>
      </c>
      <c r="AU12" s="46" t="s">
        <v>361</v>
      </c>
      <c r="AW12" s="46" t="s">
        <v>361</v>
      </c>
      <c r="AY12" s="46" t="s">
        <v>361</v>
      </c>
      <c r="BA12" s="46" t="s">
        <v>361</v>
      </c>
      <c r="BC12" s="46" t="s">
        <v>6</v>
      </c>
      <c r="BE12" s="46" t="s">
        <v>10</v>
      </c>
      <c r="BG12" s="46" t="s">
        <v>361</v>
      </c>
      <c r="BI12" s="46" t="s">
        <v>361</v>
      </c>
      <c r="BK12" s="46" t="s">
        <v>361</v>
      </c>
      <c r="BM12" s="46" t="s">
        <v>361</v>
      </c>
      <c r="BO12" s="46">
        <v>3</v>
      </c>
      <c r="BQ12" s="46">
        <v>3</v>
      </c>
      <c r="BS12" s="46">
        <v>3</v>
      </c>
      <c r="BU12" s="46">
        <v>3</v>
      </c>
      <c r="BW12" s="46">
        <v>3</v>
      </c>
      <c r="BY12" s="46">
        <v>5</v>
      </c>
      <c r="CA12" s="46">
        <v>2</v>
      </c>
      <c r="CC12" s="46">
        <v>3</v>
      </c>
      <c r="CE12" s="46">
        <v>3</v>
      </c>
      <c r="CG12" s="46">
        <v>3</v>
      </c>
      <c r="CI12" s="47"/>
    </row>
    <row r="13" spans="1:87" s="46" customFormat="1" ht="12.75" hidden="1" x14ac:dyDescent="0.25">
      <c r="A13" s="46" t="s">
        <v>134</v>
      </c>
      <c r="B13" s="46" t="s">
        <v>135</v>
      </c>
      <c r="C13" s="47" t="s">
        <v>3</v>
      </c>
      <c r="E13" s="46" t="s">
        <v>4</v>
      </c>
      <c r="G13" s="46" t="s">
        <v>4</v>
      </c>
      <c r="I13" s="46" t="s">
        <v>4</v>
      </c>
      <c r="K13" s="46" t="s">
        <v>361</v>
      </c>
      <c r="M13" s="46" t="s">
        <v>361</v>
      </c>
      <c r="O13" s="46" t="s">
        <v>6</v>
      </c>
      <c r="Q13" s="46" t="s">
        <v>6</v>
      </c>
      <c r="S13" s="46" t="s">
        <v>6</v>
      </c>
      <c r="U13" s="46" t="s">
        <v>4</v>
      </c>
      <c r="W13" s="46" t="s">
        <v>6</v>
      </c>
      <c r="Y13" s="46" t="s">
        <v>4</v>
      </c>
      <c r="AA13" s="46" t="s">
        <v>361</v>
      </c>
      <c r="AC13" s="46" t="s">
        <v>361</v>
      </c>
      <c r="AE13" s="46" t="s">
        <v>361</v>
      </c>
      <c r="AG13" s="46" t="s">
        <v>4</v>
      </c>
      <c r="AI13" s="46" t="s">
        <v>4</v>
      </c>
      <c r="AK13" s="46" t="s">
        <v>361</v>
      </c>
      <c r="AM13" s="46" t="s">
        <v>361</v>
      </c>
      <c r="AO13" s="46" t="s">
        <v>361</v>
      </c>
      <c r="AQ13" s="46" t="s">
        <v>361</v>
      </c>
      <c r="AS13" s="46" t="s">
        <v>361</v>
      </c>
      <c r="AU13" s="46" t="s">
        <v>361</v>
      </c>
      <c r="AW13" s="46" t="s">
        <v>4</v>
      </c>
      <c r="AY13" s="46" t="s">
        <v>4</v>
      </c>
      <c r="BA13" s="46" t="s">
        <v>361</v>
      </c>
      <c r="BC13" s="46" t="s">
        <v>361</v>
      </c>
      <c r="BE13" s="46" t="s">
        <v>361</v>
      </c>
      <c r="BG13" s="46" t="s">
        <v>6</v>
      </c>
      <c r="BI13" s="46" t="s">
        <v>6</v>
      </c>
      <c r="BK13" s="46" t="s">
        <v>361</v>
      </c>
      <c r="BM13" s="46" t="s">
        <v>361</v>
      </c>
      <c r="BO13" s="46">
        <v>5</v>
      </c>
      <c r="BQ13" s="46">
        <v>1</v>
      </c>
      <c r="BS13" s="46">
        <v>1</v>
      </c>
      <c r="BU13" s="46">
        <v>1</v>
      </c>
      <c r="BW13" s="46">
        <v>1</v>
      </c>
      <c r="BY13" s="46">
        <v>3</v>
      </c>
      <c r="CA13" s="46">
        <v>2</v>
      </c>
      <c r="CC13" s="46">
        <v>2</v>
      </c>
      <c r="CE13" s="46">
        <v>4</v>
      </c>
      <c r="CG13" s="46">
        <v>5</v>
      </c>
      <c r="CI13" s="47"/>
    </row>
    <row r="14" spans="1:87" s="46" customFormat="1" ht="12.75" hidden="1" x14ac:dyDescent="0.25">
      <c r="A14" s="46" t="s">
        <v>146</v>
      </c>
      <c r="B14" s="46" t="s">
        <v>147</v>
      </c>
      <c r="C14" s="47" t="s">
        <v>3</v>
      </c>
      <c r="E14" s="46" t="s">
        <v>6</v>
      </c>
      <c r="G14" s="46" t="s">
        <v>6</v>
      </c>
      <c r="I14" s="46" t="s">
        <v>6</v>
      </c>
      <c r="K14" s="46" t="s">
        <v>4</v>
      </c>
      <c r="M14" s="46" t="s">
        <v>6</v>
      </c>
      <c r="O14" s="46" t="s">
        <v>6</v>
      </c>
      <c r="Q14" s="46" t="s">
        <v>6</v>
      </c>
      <c r="S14" s="46" t="s">
        <v>6</v>
      </c>
      <c r="U14" s="46" t="s">
        <v>6</v>
      </c>
      <c r="W14" s="46" t="s">
        <v>6</v>
      </c>
      <c r="Y14" s="46" t="s">
        <v>6</v>
      </c>
      <c r="AA14" s="46" t="s">
        <v>6</v>
      </c>
      <c r="AC14" s="46" t="s">
        <v>6</v>
      </c>
      <c r="AE14" s="46" t="s">
        <v>6</v>
      </c>
      <c r="AG14" s="46" t="s">
        <v>6</v>
      </c>
      <c r="AI14" s="46" t="s">
        <v>6</v>
      </c>
      <c r="AK14" s="46" t="s">
        <v>4</v>
      </c>
      <c r="AM14" s="46" t="s">
        <v>6</v>
      </c>
      <c r="AO14" s="46" t="s">
        <v>4</v>
      </c>
      <c r="AQ14" s="46" t="s">
        <v>6</v>
      </c>
      <c r="AS14" s="46" t="s">
        <v>4</v>
      </c>
      <c r="AU14" s="46" t="s">
        <v>4</v>
      </c>
      <c r="AW14" s="46" t="s">
        <v>4</v>
      </c>
      <c r="AY14" s="46" t="s">
        <v>6</v>
      </c>
      <c r="BA14" s="46" t="s">
        <v>6</v>
      </c>
      <c r="BC14" s="46" t="s">
        <v>6</v>
      </c>
      <c r="BE14" s="46" t="s">
        <v>6</v>
      </c>
      <c r="BG14" s="46" t="s">
        <v>6</v>
      </c>
      <c r="BI14" s="46" t="s">
        <v>6</v>
      </c>
      <c r="BK14" s="46" t="s">
        <v>6</v>
      </c>
      <c r="BM14" s="46" t="s">
        <v>6</v>
      </c>
      <c r="BO14" s="46">
        <v>3</v>
      </c>
      <c r="BQ14" s="46">
        <v>3</v>
      </c>
      <c r="BS14" s="46">
        <v>3</v>
      </c>
      <c r="BU14" s="46">
        <v>3</v>
      </c>
      <c r="BW14" s="46">
        <v>3</v>
      </c>
      <c r="BY14" s="46">
        <v>3</v>
      </c>
      <c r="CA14" s="46">
        <v>3</v>
      </c>
      <c r="CC14" s="46">
        <v>3</v>
      </c>
      <c r="CE14" s="46">
        <v>3</v>
      </c>
      <c r="CG14" s="46">
        <v>3</v>
      </c>
      <c r="CI14" s="47"/>
    </row>
    <row r="15" spans="1:87" s="46" customFormat="1" ht="12.75" hidden="1" x14ac:dyDescent="0.25">
      <c r="A15" s="46" t="s">
        <v>156</v>
      </c>
      <c r="B15" s="46" t="s">
        <v>157</v>
      </c>
      <c r="C15" s="47" t="s">
        <v>3</v>
      </c>
      <c r="E15" s="46" t="s">
        <v>5</v>
      </c>
      <c r="G15" s="46" t="s">
        <v>4</v>
      </c>
      <c r="I15" s="46" t="s">
        <v>4</v>
      </c>
      <c r="K15" s="46" t="s">
        <v>4</v>
      </c>
      <c r="M15" s="46" t="s">
        <v>361</v>
      </c>
      <c r="O15" s="46" t="s">
        <v>4</v>
      </c>
      <c r="Q15" s="46" t="s">
        <v>4</v>
      </c>
      <c r="S15" s="46" t="s">
        <v>4</v>
      </c>
      <c r="U15" s="46" t="s">
        <v>4</v>
      </c>
      <c r="W15" s="46" t="s">
        <v>4</v>
      </c>
      <c r="Y15" s="46" t="s">
        <v>4</v>
      </c>
      <c r="AA15" s="46" t="s">
        <v>361</v>
      </c>
      <c r="AC15" s="46" t="s">
        <v>4</v>
      </c>
      <c r="AE15" s="46" t="s">
        <v>361</v>
      </c>
      <c r="AG15" s="46" t="s">
        <v>361</v>
      </c>
      <c r="AI15" s="46" t="s">
        <v>4</v>
      </c>
      <c r="AK15" s="46" t="s">
        <v>361</v>
      </c>
      <c r="AM15" s="46" t="s">
        <v>361</v>
      </c>
      <c r="AO15" s="46" t="s">
        <v>361</v>
      </c>
      <c r="AQ15" s="46" t="s">
        <v>361</v>
      </c>
      <c r="AS15" s="46" t="s">
        <v>361</v>
      </c>
      <c r="AU15" s="46" t="s">
        <v>361</v>
      </c>
      <c r="AW15" s="46" t="s">
        <v>4</v>
      </c>
      <c r="AY15" s="46" t="s">
        <v>4</v>
      </c>
      <c r="BA15" s="46" t="s">
        <v>361</v>
      </c>
      <c r="BC15" s="46" t="s">
        <v>361</v>
      </c>
      <c r="BE15" s="46" t="s">
        <v>361</v>
      </c>
      <c r="BG15" s="46" t="s">
        <v>361</v>
      </c>
      <c r="BI15" s="46" t="s">
        <v>361</v>
      </c>
      <c r="BK15" s="46" t="s">
        <v>361</v>
      </c>
      <c r="BM15" s="46" t="s">
        <v>361</v>
      </c>
      <c r="BO15" s="46">
        <v>3</v>
      </c>
      <c r="BQ15" s="46">
        <v>3</v>
      </c>
      <c r="BS15" s="46">
        <v>3</v>
      </c>
      <c r="BU15" s="46">
        <v>3</v>
      </c>
      <c r="BW15" s="46">
        <v>3</v>
      </c>
      <c r="BY15" s="46">
        <v>1</v>
      </c>
      <c r="CA15" s="46">
        <v>3</v>
      </c>
      <c r="CC15" s="46">
        <v>3</v>
      </c>
      <c r="CE15" s="46">
        <v>3</v>
      </c>
      <c r="CG15" s="46">
        <v>3</v>
      </c>
      <c r="CI15" s="47"/>
    </row>
    <row r="16" spans="1:87" s="46" customFormat="1" ht="12.75" hidden="1" x14ac:dyDescent="0.25">
      <c r="A16" s="46" t="s">
        <v>167</v>
      </c>
      <c r="B16" s="46" t="s">
        <v>168</v>
      </c>
      <c r="C16" s="47" t="s">
        <v>3</v>
      </c>
      <c r="E16" s="46" t="s">
        <v>361</v>
      </c>
      <c r="G16" s="46" t="s">
        <v>4</v>
      </c>
      <c r="I16" s="46" t="s">
        <v>6</v>
      </c>
      <c r="K16" s="46" t="s">
        <v>361</v>
      </c>
      <c r="M16" s="46" t="s">
        <v>10</v>
      </c>
      <c r="O16" s="46" t="s">
        <v>4</v>
      </c>
      <c r="Q16" s="46" t="s">
        <v>6</v>
      </c>
      <c r="S16" s="46" t="s">
        <v>6</v>
      </c>
      <c r="U16" s="46" t="s">
        <v>6</v>
      </c>
      <c r="W16" s="46" t="s">
        <v>6</v>
      </c>
      <c r="Y16" s="46" t="s">
        <v>4</v>
      </c>
      <c r="AA16" s="46" t="s">
        <v>361</v>
      </c>
      <c r="AC16" s="46" t="s">
        <v>4</v>
      </c>
      <c r="AE16" s="46" t="s">
        <v>4</v>
      </c>
      <c r="AG16" s="46" t="s">
        <v>361</v>
      </c>
      <c r="AI16" s="46" t="s">
        <v>4</v>
      </c>
      <c r="AK16" s="46" t="s">
        <v>361</v>
      </c>
      <c r="AM16" s="46" t="s">
        <v>6</v>
      </c>
      <c r="AO16" s="46" t="s">
        <v>361</v>
      </c>
      <c r="AQ16" s="46" t="s">
        <v>6</v>
      </c>
      <c r="AS16" s="46" t="s">
        <v>361</v>
      </c>
      <c r="AU16" s="46" t="s">
        <v>6</v>
      </c>
      <c r="AW16" s="46" t="s">
        <v>361</v>
      </c>
      <c r="AY16" s="46" t="s">
        <v>4</v>
      </c>
      <c r="BA16" s="46" t="s">
        <v>361</v>
      </c>
      <c r="BC16" s="46" t="s">
        <v>361</v>
      </c>
      <c r="BE16" s="46" t="s">
        <v>361</v>
      </c>
      <c r="BG16" s="46" t="s">
        <v>10</v>
      </c>
      <c r="BI16" s="46" t="s">
        <v>10</v>
      </c>
      <c r="BK16" s="46" t="s">
        <v>361</v>
      </c>
      <c r="BM16" s="46" t="s">
        <v>361</v>
      </c>
      <c r="BO16" s="46">
        <v>3</v>
      </c>
      <c r="BQ16" s="46">
        <v>2</v>
      </c>
      <c r="BS16" s="46">
        <v>1</v>
      </c>
      <c r="BU16" s="46">
        <v>3</v>
      </c>
      <c r="BW16" s="46">
        <v>2</v>
      </c>
      <c r="BY16" s="46">
        <v>1</v>
      </c>
      <c r="CA16" s="46">
        <v>3</v>
      </c>
      <c r="CC16" s="46">
        <v>3</v>
      </c>
      <c r="CE16" s="46">
        <v>3</v>
      </c>
      <c r="CG16" s="46">
        <v>3</v>
      </c>
      <c r="CI16" s="47"/>
    </row>
    <row r="17" spans="1:87" s="46" customFormat="1" ht="12.75" hidden="1" x14ac:dyDescent="0.25">
      <c r="A17" s="46" t="s">
        <v>207</v>
      </c>
      <c r="B17" s="46" t="s">
        <v>208</v>
      </c>
      <c r="C17" s="47" t="s">
        <v>3</v>
      </c>
      <c r="E17" s="46" t="s">
        <v>4</v>
      </c>
      <c r="G17" s="46" t="s">
        <v>4</v>
      </c>
      <c r="I17" s="46" t="s">
        <v>4</v>
      </c>
      <c r="K17" s="46" t="s">
        <v>4</v>
      </c>
      <c r="M17" s="46" t="s">
        <v>4</v>
      </c>
      <c r="O17" s="46" t="s">
        <v>4</v>
      </c>
      <c r="Q17" s="46" t="s">
        <v>4</v>
      </c>
      <c r="S17" s="46" t="s">
        <v>4</v>
      </c>
      <c r="U17" s="46" t="s">
        <v>4</v>
      </c>
      <c r="W17" s="46" t="s">
        <v>4</v>
      </c>
      <c r="Y17" s="46" t="s">
        <v>4</v>
      </c>
      <c r="AA17" s="46" t="s">
        <v>4</v>
      </c>
      <c r="AC17" s="46" t="s">
        <v>4</v>
      </c>
      <c r="AE17" s="46" t="s">
        <v>5</v>
      </c>
      <c r="AG17" s="46" t="s">
        <v>5</v>
      </c>
      <c r="AI17" s="46" t="s">
        <v>4</v>
      </c>
      <c r="AK17" s="46" t="s">
        <v>5</v>
      </c>
      <c r="AM17" s="46" t="s">
        <v>5</v>
      </c>
      <c r="AO17" s="46" t="s">
        <v>5</v>
      </c>
      <c r="AQ17" s="46" t="s">
        <v>5</v>
      </c>
      <c r="AS17" s="46" t="s">
        <v>5</v>
      </c>
      <c r="AU17" s="46" t="s">
        <v>5</v>
      </c>
      <c r="AW17" s="46" t="s">
        <v>5</v>
      </c>
      <c r="AY17" s="46" t="s">
        <v>4</v>
      </c>
      <c r="BA17" s="46" t="s">
        <v>10</v>
      </c>
      <c r="BC17" s="46" t="s">
        <v>10</v>
      </c>
      <c r="BE17" s="46" t="s">
        <v>10</v>
      </c>
      <c r="BG17" s="46" t="s">
        <v>5</v>
      </c>
      <c r="BI17" s="46" t="s">
        <v>5</v>
      </c>
      <c r="BK17" s="46" t="s">
        <v>10</v>
      </c>
      <c r="BM17" s="46" t="s">
        <v>10</v>
      </c>
      <c r="BO17" s="46">
        <v>3</v>
      </c>
      <c r="BQ17" s="46">
        <v>3</v>
      </c>
      <c r="BS17" s="46">
        <v>1</v>
      </c>
      <c r="BU17" s="46">
        <v>1</v>
      </c>
      <c r="BW17" s="46">
        <v>1</v>
      </c>
      <c r="BY17" s="46">
        <v>2</v>
      </c>
      <c r="CA17" s="46">
        <v>1</v>
      </c>
      <c r="CC17" s="46">
        <v>5</v>
      </c>
      <c r="CE17" s="46">
        <v>5</v>
      </c>
      <c r="CG17" s="46">
        <v>5</v>
      </c>
      <c r="CI17" s="47"/>
    </row>
    <row r="18" spans="1:87" s="46" customFormat="1" ht="12.75" hidden="1" x14ac:dyDescent="0.25">
      <c r="A18" s="46" t="s">
        <v>211</v>
      </c>
      <c r="B18" s="46" t="s">
        <v>212</v>
      </c>
      <c r="C18" s="47" t="s">
        <v>3</v>
      </c>
      <c r="E18" s="46" t="s">
        <v>4</v>
      </c>
      <c r="G18" s="46" t="s">
        <v>361</v>
      </c>
      <c r="I18" s="46" t="s">
        <v>361</v>
      </c>
      <c r="K18" s="46" t="s">
        <v>361</v>
      </c>
      <c r="M18" s="46" t="s">
        <v>361</v>
      </c>
      <c r="O18" s="46" t="s">
        <v>361</v>
      </c>
      <c r="Q18" s="46" t="s">
        <v>361</v>
      </c>
      <c r="S18" s="46" t="s">
        <v>361</v>
      </c>
      <c r="U18" s="46" t="s">
        <v>361</v>
      </c>
      <c r="W18" s="46" t="s">
        <v>361</v>
      </c>
      <c r="Y18" s="46" t="s">
        <v>361</v>
      </c>
      <c r="AA18" s="46" t="s">
        <v>361</v>
      </c>
      <c r="AC18" s="46" t="s">
        <v>361</v>
      </c>
      <c r="AE18" s="46" t="s">
        <v>361</v>
      </c>
      <c r="AG18" s="46" t="s">
        <v>361</v>
      </c>
      <c r="AI18" s="46" t="s">
        <v>361</v>
      </c>
      <c r="AK18" s="46" t="s">
        <v>361</v>
      </c>
      <c r="AM18" s="46" t="s">
        <v>361</v>
      </c>
      <c r="AO18" s="46" t="s">
        <v>361</v>
      </c>
      <c r="AQ18" s="46" t="s">
        <v>361</v>
      </c>
      <c r="AS18" s="46" t="s">
        <v>361</v>
      </c>
      <c r="AU18" s="46" t="s">
        <v>361</v>
      </c>
      <c r="AW18" s="46" t="s">
        <v>361</v>
      </c>
      <c r="AY18" s="46" t="s">
        <v>361</v>
      </c>
      <c r="BA18" s="46" t="s">
        <v>361</v>
      </c>
      <c r="BC18" s="46" t="s">
        <v>361</v>
      </c>
      <c r="BE18" s="46" t="s">
        <v>361</v>
      </c>
      <c r="BG18" s="46" t="s">
        <v>361</v>
      </c>
      <c r="BI18" s="46" t="s">
        <v>361</v>
      </c>
      <c r="BK18" s="46" t="s">
        <v>361</v>
      </c>
      <c r="BM18" s="46" t="s">
        <v>361</v>
      </c>
      <c r="BO18" s="46">
        <v>5</v>
      </c>
      <c r="BQ18" s="46">
        <v>5</v>
      </c>
      <c r="BS18" s="46">
        <v>5</v>
      </c>
      <c r="BU18" s="46">
        <v>5</v>
      </c>
      <c r="BW18" s="46">
        <v>5</v>
      </c>
      <c r="BY18" s="46">
        <v>3</v>
      </c>
      <c r="CA18" s="46">
        <v>1</v>
      </c>
      <c r="CC18" s="46">
        <v>3</v>
      </c>
      <c r="CE18" s="46">
        <v>5</v>
      </c>
      <c r="CG18" s="46">
        <v>5</v>
      </c>
      <c r="CI18" s="47" t="s">
        <v>213</v>
      </c>
    </row>
    <row r="19" spans="1:87" s="46" customFormat="1" ht="12.75" hidden="1" x14ac:dyDescent="0.25">
      <c r="A19" s="46" t="s">
        <v>113</v>
      </c>
      <c r="B19" s="46" t="s">
        <v>236</v>
      </c>
      <c r="C19" s="47" t="s">
        <v>3</v>
      </c>
      <c r="E19" s="46" t="s">
        <v>361</v>
      </c>
      <c r="G19" s="46" t="s">
        <v>361</v>
      </c>
      <c r="I19" s="46" t="s">
        <v>4</v>
      </c>
      <c r="K19" s="46" t="s">
        <v>4</v>
      </c>
      <c r="M19" s="46" t="s">
        <v>4</v>
      </c>
      <c r="O19" s="46" t="s">
        <v>361</v>
      </c>
      <c r="Q19" s="46" t="s">
        <v>361</v>
      </c>
      <c r="S19" s="46" t="s">
        <v>4</v>
      </c>
      <c r="U19" s="46" t="s">
        <v>4</v>
      </c>
      <c r="W19" s="46" t="s">
        <v>4</v>
      </c>
      <c r="Y19" s="46" t="s">
        <v>4</v>
      </c>
      <c r="AA19" s="46" t="s">
        <v>361</v>
      </c>
      <c r="AC19" s="46" t="s">
        <v>361</v>
      </c>
      <c r="AE19" s="46" t="s">
        <v>5</v>
      </c>
      <c r="AG19" s="46" t="s">
        <v>5</v>
      </c>
      <c r="AI19" s="46" t="s">
        <v>4</v>
      </c>
      <c r="AK19" s="46" t="s">
        <v>361</v>
      </c>
      <c r="AM19" s="46" t="s">
        <v>5</v>
      </c>
      <c r="AO19" s="46" t="s">
        <v>5</v>
      </c>
      <c r="AQ19" s="46" t="s">
        <v>5</v>
      </c>
      <c r="AS19" s="46" t="s">
        <v>6</v>
      </c>
      <c r="AU19" s="46" t="s">
        <v>361</v>
      </c>
      <c r="AW19" s="46" t="s">
        <v>5</v>
      </c>
      <c r="AY19" s="46" t="s">
        <v>4</v>
      </c>
      <c r="BA19" s="46" t="s">
        <v>5</v>
      </c>
      <c r="BC19" s="46" t="s">
        <v>5</v>
      </c>
      <c r="BE19" s="46" t="s">
        <v>6</v>
      </c>
      <c r="BG19" s="46" t="s">
        <v>5</v>
      </c>
      <c r="BI19" s="46" t="s">
        <v>5</v>
      </c>
      <c r="BK19" s="46" t="s">
        <v>5</v>
      </c>
      <c r="BM19" s="46" t="s">
        <v>5</v>
      </c>
      <c r="BO19" s="46">
        <v>3</v>
      </c>
      <c r="BQ19" s="46">
        <v>2</v>
      </c>
      <c r="BS19" s="46">
        <v>2</v>
      </c>
      <c r="BU19" s="46">
        <v>4</v>
      </c>
      <c r="BW19" s="46">
        <v>1</v>
      </c>
      <c r="BY19" s="46">
        <v>1</v>
      </c>
      <c r="CA19" s="46">
        <v>2</v>
      </c>
      <c r="CC19" s="46">
        <v>2</v>
      </c>
      <c r="CE19" s="46">
        <v>1</v>
      </c>
      <c r="CG19" s="46">
        <v>2</v>
      </c>
      <c r="CI19" s="47"/>
    </row>
    <row r="20" spans="1:87" s="46" customFormat="1" ht="12.75" hidden="1" x14ac:dyDescent="0.25">
      <c r="A20" s="46" t="s">
        <v>241</v>
      </c>
      <c r="B20" s="46" t="s">
        <v>242</v>
      </c>
      <c r="C20" s="47" t="s">
        <v>3</v>
      </c>
      <c r="E20" s="46" t="s">
        <v>10</v>
      </c>
      <c r="G20" s="46" t="s">
        <v>4</v>
      </c>
      <c r="I20" s="46" t="s">
        <v>4</v>
      </c>
      <c r="K20" s="46" t="s">
        <v>361</v>
      </c>
      <c r="M20" s="46" t="s">
        <v>361</v>
      </c>
      <c r="O20" s="46" t="s">
        <v>361</v>
      </c>
      <c r="Q20" s="46" t="s">
        <v>361</v>
      </c>
      <c r="S20" s="46" t="s">
        <v>361</v>
      </c>
      <c r="U20" s="46" t="s">
        <v>361</v>
      </c>
      <c r="W20" s="46" t="s">
        <v>361</v>
      </c>
      <c r="Y20" s="46" t="s">
        <v>361</v>
      </c>
      <c r="AA20" s="46" t="s">
        <v>361</v>
      </c>
      <c r="AC20" s="46" t="s">
        <v>361</v>
      </c>
      <c r="AE20" s="46" t="s">
        <v>361</v>
      </c>
      <c r="AG20" s="46" t="s">
        <v>361</v>
      </c>
      <c r="AI20" s="46" t="s">
        <v>361</v>
      </c>
      <c r="AK20" s="46" t="s">
        <v>361</v>
      </c>
      <c r="AM20" s="46" t="s">
        <v>361</v>
      </c>
      <c r="AO20" s="46" t="s">
        <v>361</v>
      </c>
      <c r="AQ20" s="46" t="s">
        <v>361</v>
      </c>
      <c r="AS20" s="46" t="s">
        <v>361</v>
      </c>
      <c r="AU20" s="46" t="s">
        <v>361</v>
      </c>
      <c r="AW20" s="46" t="s">
        <v>361</v>
      </c>
      <c r="AY20" s="46" t="s">
        <v>361</v>
      </c>
      <c r="BA20" s="46" t="s">
        <v>361</v>
      </c>
      <c r="BC20" s="46" t="s">
        <v>361</v>
      </c>
      <c r="BE20" s="46" t="s">
        <v>361</v>
      </c>
      <c r="BG20" s="46" t="s">
        <v>361</v>
      </c>
      <c r="BI20" s="46" t="s">
        <v>361</v>
      </c>
      <c r="BK20" s="46" t="s">
        <v>4</v>
      </c>
      <c r="BM20" s="46" t="s">
        <v>361</v>
      </c>
      <c r="BO20" s="46">
        <v>5</v>
      </c>
      <c r="BQ20" s="46">
        <v>5</v>
      </c>
      <c r="BS20" s="46">
        <v>5</v>
      </c>
      <c r="BU20" s="46">
        <v>5</v>
      </c>
      <c r="BW20" s="46">
        <v>5</v>
      </c>
      <c r="BY20" s="46">
        <v>5</v>
      </c>
      <c r="CA20" s="46">
        <v>5</v>
      </c>
      <c r="CC20" s="46">
        <v>5</v>
      </c>
      <c r="CE20" s="46">
        <v>1</v>
      </c>
      <c r="CG20" s="46">
        <v>1</v>
      </c>
      <c r="CI20" s="47"/>
    </row>
    <row r="21" spans="1:87" s="46" customFormat="1" ht="12.75" hidden="1" x14ac:dyDescent="0.25">
      <c r="A21" s="46" t="s">
        <v>245</v>
      </c>
      <c r="B21" s="46" t="s">
        <v>246</v>
      </c>
      <c r="C21" s="47" t="s">
        <v>3</v>
      </c>
      <c r="E21" s="46" t="s">
        <v>4</v>
      </c>
      <c r="G21" s="46" t="s">
        <v>4</v>
      </c>
      <c r="I21" s="46" t="s">
        <v>4</v>
      </c>
      <c r="K21" s="46" t="s">
        <v>361</v>
      </c>
      <c r="M21" s="46" t="s">
        <v>361</v>
      </c>
      <c r="O21" s="46" t="s">
        <v>4</v>
      </c>
      <c r="Q21" s="46" t="s">
        <v>361</v>
      </c>
      <c r="S21" s="46" t="s">
        <v>361</v>
      </c>
      <c r="U21" s="46" t="s">
        <v>361</v>
      </c>
      <c r="W21" s="46" t="s">
        <v>4</v>
      </c>
      <c r="Y21" s="46" t="s">
        <v>4</v>
      </c>
      <c r="AA21" s="46" t="s">
        <v>4</v>
      </c>
      <c r="AC21" s="46" t="s">
        <v>4</v>
      </c>
      <c r="AE21" s="46" t="s">
        <v>4</v>
      </c>
      <c r="AG21" s="46" t="s">
        <v>361</v>
      </c>
      <c r="AI21" s="46" t="s">
        <v>4</v>
      </c>
      <c r="AK21" s="46" t="s">
        <v>361</v>
      </c>
      <c r="AM21" s="46" t="s">
        <v>361</v>
      </c>
      <c r="AO21" s="46" t="s">
        <v>361</v>
      </c>
      <c r="AQ21" s="46" t="s">
        <v>4</v>
      </c>
      <c r="AS21" s="46" t="s">
        <v>361</v>
      </c>
      <c r="AU21" s="46" t="s">
        <v>4</v>
      </c>
      <c r="AW21" s="46" t="s">
        <v>4</v>
      </c>
      <c r="AY21" s="46" t="s">
        <v>4</v>
      </c>
      <c r="BA21" s="46" t="s">
        <v>361</v>
      </c>
      <c r="BC21" s="46" t="s">
        <v>4</v>
      </c>
      <c r="BE21" s="46" t="s">
        <v>4</v>
      </c>
      <c r="BG21" s="46" t="s">
        <v>361</v>
      </c>
      <c r="BI21" s="46" t="s">
        <v>361</v>
      </c>
      <c r="BK21" s="46" t="s">
        <v>361</v>
      </c>
      <c r="BM21" s="46" t="s">
        <v>361</v>
      </c>
      <c r="BO21" s="46">
        <v>4</v>
      </c>
      <c r="BQ21" s="46">
        <v>2</v>
      </c>
      <c r="BS21" s="46">
        <v>4</v>
      </c>
      <c r="BU21" s="46">
        <v>2</v>
      </c>
      <c r="BW21" s="46">
        <v>4</v>
      </c>
      <c r="BY21" s="46">
        <v>2</v>
      </c>
      <c r="CA21" s="46">
        <v>5</v>
      </c>
      <c r="CC21" s="46">
        <v>3</v>
      </c>
      <c r="CE21" s="46">
        <v>4</v>
      </c>
      <c r="CG21" s="46">
        <v>3</v>
      </c>
      <c r="CI21" s="47"/>
    </row>
    <row r="22" spans="1:87" s="46" customFormat="1" ht="12.75" hidden="1" x14ac:dyDescent="0.25">
      <c r="A22" s="46" t="s">
        <v>251</v>
      </c>
      <c r="B22" s="46" t="s">
        <v>252</v>
      </c>
      <c r="C22" s="47" t="s">
        <v>3</v>
      </c>
      <c r="E22" s="46" t="s">
        <v>361</v>
      </c>
      <c r="G22" s="46" t="s">
        <v>4</v>
      </c>
      <c r="I22" s="46" t="s">
        <v>4</v>
      </c>
      <c r="K22" s="46" t="s">
        <v>4</v>
      </c>
      <c r="M22" s="46" t="s">
        <v>361</v>
      </c>
      <c r="O22" s="46" t="s">
        <v>4</v>
      </c>
      <c r="Q22" s="46" t="s">
        <v>4</v>
      </c>
      <c r="S22" s="46" t="s">
        <v>4</v>
      </c>
      <c r="U22" s="46" t="s">
        <v>4</v>
      </c>
      <c r="W22" s="46" t="s">
        <v>4</v>
      </c>
      <c r="Y22" s="46" t="s">
        <v>4</v>
      </c>
      <c r="AA22" s="46" t="s">
        <v>361</v>
      </c>
      <c r="AC22" s="46" t="s">
        <v>361</v>
      </c>
      <c r="AE22" s="46" t="s">
        <v>5</v>
      </c>
      <c r="AG22" s="46" t="s">
        <v>5</v>
      </c>
      <c r="AI22" s="46" t="s">
        <v>4</v>
      </c>
      <c r="AK22" s="46" t="s">
        <v>361</v>
      </c>
      <c r="AM22" s="46" t="s">
        <v>361</v>
      </c>
      <c r="AO22" s="46" t="s">
        <v>361</v>
      </c>
      <c r="AQ22" s="46" t="s">
        <v>361</v>
      </c>
      <c r="AS22" s="46" t="s">
        <v>361</v>
      </c>
      <c r="AU22" s="46" t="s">
        <v>361</v>
      </c>
      <c r="AW22" s="46" t="s">
        <v>361</v>
      </c>
      <c r="AY22" s="46" t="s">
        <v>4</v>
      </c>
      <c r="BA22" s="46" t="s">
        <v>361</v>
      </c>
      <c r="BC22" s="46" t="s">
        <v>5</v>
      </c>
      <c r="BE22" s="46" t="s">
        <v>361</v>
      </c>
      <c r="BG22" s="46" t="s">
        <v>361</v>
      </c>
      <c r="BI22" s="46" t="s">
        <v>361</v>
      </c>
      <c r="BK22" s="46" t="s">
        <v>361</v>
      </c>
      <c r="BM22" s="46" t="s">
        <v>361</v>
      </c>
      <c r="BO22" s="46">
        <v>3</v>
      </c>
      <c r="BQ22" s="46">
        <v>1</v>
      </c>
      <c r="BS22" s="46">
        <v>1</v>
      </c>
      <c r="BU22" s="46">
        <v>1</v>
      </c>
      <c r="BW22" s="46">
        <v>1</v>
      </c>
      <c r="BY22" s="46">
        <v>1</v>
      </c>
      <c r="CA22" s="46">
        <v>3</v>
      </c>
      <c r="CC22" s="46">
        <v>5</v>
      </c>
      <c r="CE22" s="46">
        <v>5</v>
      </c>
      <c r="CG22" s="46">
        <v>5</v>
      </c>
      <c r="CI22" s="47"/>
    </row>
    <row r="23" spans="1:87" s="46" customFormat="1" ht="12.75" hidden="1" x14ac:dyDescent="0.25">
      <c r="A23" s="46" t="s">
        <v>260</v>
      </c>
      <c r="B23" s="46" t="s">
        <v>261</v>
      </c>
      <c r="C23" s="47" t="s">
        <v>3</v>
      </c>
      <c r="E23" s="46" t="s">
        <v>4</v>
      </c>
      <c r="G23" s="46" t="s">
        <v>361</v>
      </c>
      <c r="I23" s="46" t="s">
        <v>6</v>
      </c>
      <c r="K23" s="46" t="s">
        <v>361</v>
      </c>
      <c r="M23" s="46" t="s">
        <v>361</v>
      </c>
      <c r="O23" s="46" t="s">
        <v>5</v>
      </c>
      <c r="Q23" s="46" t="s">
        <v>5</v>
      </c>
      <c r="S23" s="46" t="s">
        <v>5</v>
      </c>
      <c r="U23" s="46" t="s">
        <v>5</v>
      </c>
      <c r="W23" s="46" t="s">
        <v>5</v>
      </c>
      <c r="Y23" s="46" t="s">
        <v>4</v>
      </c>
      <c r="AA23" s="46" t="s">
        <v>6</v>
      </c>
      <c r="AC23" s="46" t="s">
        <v>6</v>
      </c>
      <c r="AE23" s="46" t="s">
        <v>5</v>
      </c>
      <c r="AG23" s="46" t="s">
        <v>5</v>
      </c>
      <c r="AI23" s="46" t="s">
        <v>4</v>
      </c>
      <c r="AK23" s="46" t="s">
        <v>361</v>
      </c>
      <c r="AM23" s="46" t="s">
        <v>361</v>
      </c>
      <c r="AO23" s="46" t="s">
        <v>361</v>
      </c>
      <c r="AQ23" s="46" t="s">
        <v>361</v>
      </c>
      <c r="AS23" s="46" t="s">
        <v>361</v>
      </c>
      <c r="AU23" s="46" t="s">
        <v>361</v>
      </c>
      <c r="AW23" s="46" t="s">
        <v>361</v>
      </c>
      <c r="AY23" s="46" t="s">
        <v>361</v>
      </c>
      <c r="BA23" s="46" t="s">
        <v>5</v>
      </c>
      <c r="BC23" s="46" t="s">
        <v>361</v>
      </c>
      <c r="BE23" s="46" t="s">
        <v>361</v>
      </c>
      <c r="BG23" s="46" t="s">
        <v>5</v>
      </c>
      <c r="BI23" s="46" t="s">
        <v>5</v>
      </c>
      <c r="BK23" s="46" t="s">
        <v>5</v>
      </c>
      <c r="BM23" s="46" t="s">
        <v>5</v>
      </c>
      <c r="BO23" s="46">
        <v>4</v>
      </c>
      <c r="BQ23" s="46">
        <v>1</v>
      </c>
      <c r="BS23" s="46">
        <v>3</v>
      </c>
      <c r="BU23" s="46">
        <v>4</v>
      </c>
      <c r="BW23" s="46">
        <v>3</v>
      </c>
      <c r="BY23" s="46">
        <v>1</v>
      </c>
      <c r="CA23" s="46">
        <v>3</v>
      </c>
      <c r="CC23" s="46">
        <v>3</v>
      </c>
      <c r="CE23" s="46">
        <v>1</v>
      </c>
      <c r="CG23" s="46">
        <v>1</v>
      </c>
      <c r="CI23" s="47"/>
    </row>
    <row r="24" spans="1:87" s="46" customFormat="1" ht="12.75" hidden="1" x14ac:dyDescent="0.25">
      <c r="A24" s="46" t="s">
        <v>263</v>
      </c>
      <c r="B24" s="46" t="s">
        <v>264</v>
      </c>
      <c r="C24" s="47" t="s">
        <v>3</v>
      </c>
      <c r="E24" s="46" t="s">
        <v>5</v>
      </c>
      <c r="G24" s="46" t="s">
        <v>6</v>
      </c>
      <c r="I24" s="46" t="s">
        <v>4</v>
      </c>
      <c r="K24" s="46" t="s">
        <v>5</v>
      </c>
      <c r="M24" s="46" t="s">
        <v>6</v>
      </c>
      <c r="O24" s="46" t="s">
        <v>361</v>
      </c>
      <c r="Q24" s="46" t="s">
        <v>361</v>
      </c>
      <c r="S24" s="46" t="s">
        <v>361</v>
      </c>
      <c r="U24" s="46" t="s">
        <v>361</v>
      </c>
      <c r="W24" s="46" t="s">
        <v>361</v>
      </c>
      <c r="Y24" s="46" t="s">
        <v>4</v>
      </c>
      <c r="AA24" s="46" t="s">
        <v>361</v>
      </c>
      <c r="AC24" s="46" t="s">
        <v>361</v>
      </c>
      <c r="AE24" s="46" t="s">
        <v>4</v>
      </c>
      <c r="AG24" s="46" t="s">
        <v>4</v>
      </c>
      <c r="AI24" s="46" t="s">
        <v>4</v>
      </c>
      <c r="AK24" s="46" t="s">
        <v>361</v>
      </c>
      <c r="AM24" s="46" t="s">
        <v>361</v>
      </c>
      <c r="AO24" s="46" t="s">
        <v>361</v>
      </c>
      <c r="AQ24" s="46" t="s">
        <v>361</v>
      </c>
      <c r="AS24" s="46" t="s">
        <v>361</v>
      </c>
      <c r="AU24" s="46" t="s">
        <v>361</v>
      </c>
      <c r="AW24" s="46" t="s">
        <v>4</v>
      </c>
      <c r="AY24" s="46" t="s">
        <v>4</v>
      </c>
      <c r="BA24" s="46" t="s">
        <v>361</v>
      </c>
      <c r="BC24" s="46" t="s">
        <v>361</v>
      </c>
      <c r="BE24" s="46" t="s">
        <v>361</v>
      </c>
      <c r="BG24" s="46" t="s">
        <v>361</v>
      </c>
      <c r="BI24" s="46" t="s">
        <v>361</v>
      </c>
      <c r="BK24" s="46" t="s">
        <v>361</v>
      </c>
      <c r="BM24" s="46" t="s">
        <v>361</v>
      </c>
      <c r="BO24" s="46">
        <v>3</v>
      </c>
      <c r="BQ24" s="46">
        <v>3</v>
      </c>
      <c r="BS24" s="46">
        <v>4</v>
      </c>
      <c r="BU24" s="46">
        <v>4</v>
      </c>
      <c r="BW24" s="46">
        <v>1</v>
      </c>
      <c r="BY24" s="46">
        <v>1</v>
      </c>
      <c r="CA24" s="46">
        <v>5</v>
      </c>
      <c r="CC24" s="46">
        <v>5</v>
      </c>
      <c r="CE24" s="46">
        <v>5</v>
      </c>
      <c r="CG24" s="46">
        <v>5</v>
      </c>
      <c r="CI24" s="47"/>
    </row>
    <row r="25" spans="1:87" s="46" customFormat="1" ht="12.75" hidden="1" x14ac:dyDescent="0.25">
      <c r="A25" s="46" t="s">
        <v>273</v>
      </c>
      <c r="B25" s="46" t="s">
        <v>274</v>
      </c>
      <c r="C25" s="47" t="s">
        <v>3</v>
      </c>
      <c r="E25" s="46" t="s">
        <v>4</v>
      </c>
      <c r="G25" s="46" t="s">
        <v>4</v>
      </c>
      <c r="I25" s="46" t="s">
        <v>6</v>
      </c>
      <c r="K25" s="46" t="s">
        <v>6</v>
      </c>
      <c r="M25" s="46" t="s">
        <v>4</v>
      </c>
      <c r="O25" s="46" t="s">
        <v>4</v>
      </c>
      <c r="Q25" s="46" t="s">
        <v>4</v>
      </c>
      <c r="S25" s="46" t="s">
        <v>4</v>
      </c>
      <c r="U25" s="46" t="s">
        <v>4</v>
      </c>
      <c r="W25" s="46" t="s">
        <v>4</v>
      </c>
      <c r="Y25" s="46" t="s">
        <v>4</v>
      </c>
      <c r="AA25" s="46" t="s">
        <v>6</v>
      </c>
      <c r="AC25" s="46" t="s">
        <v>4</v>
      </c>
      <c r="AE25" s="46" t="s">
        <v>10</v>
      </c>
      <c r="AG25" s="46" t="s">
        <v>6</v>
      </c>
      <c r="AI25" s="46" t="s">
        <v>4</v>
      </c>
      <c r="AK25" s="46" t="s">
        <v>6</v>
      </c>
      <c r="AM25" s="46" t="s">
        <v>6</v>
      </c>
      <c r="AO25" s="46" t="s">
        <v>6</v>
      </c>
      <c r="AQ25" s="46" t="s">
        <v>6</v>
      </c>
      <c r="AS25" s="46" t="s">
        <v>6</v>
      </c>
      <c r="AU25" s="46" t="s">
        <v>6</v>
      </c>
      <c r="AW25" s="46" t="s">
        <v>4</v>
      </c>
      <c r="AY25" s="46" t="s">
        <v>4</v>
      </c>
      <c r="BA25" s="46" t="s">
        <v>10</v>
      </c>
      <c r="BC25" s="46" t="s">
        <v>4</v>
      </c>
      <c r="BE25" s="46" t="s">
        <v>4</v>
      </c>
      <c r="BG25" s="46" t="s">
        <v>10</v>
      </c>
      <c r="BI25" s="46" t="s">
        <v>4</v>
      </c>
      <c r="BK25" s="46" t="s">
        <v>6</v>
      </c>
      <c r="BM25" s="46" t="s">
        <v>6</v>
      </c>
      <c r="BO25" s="46">
        <v>2</v>
      </c>
      <c r="BQ25" s="46">
        <v>3</v>
      </c>
      <c r="BS25" s="46">
        <v>1</v>
      </c>
      <c r="BU25" s="46">
        <v>1</v>
      </c>
      <c r="BW25" s="46">
        <v>2</v>
      </c>
      <c r="BY25" s="46">
        <v>1</v>
      </c>
      <c r="CA25" s="46">
        <v>2</v>
      </c>
      <c r="CC25" s="46">
        <v>1</v>
      </c>
      <c r="CE25" s="46">
        <v>5</v>
      </c>
      <c r="CG25" s="46">
        <v>1</v>
      </c>
      <c r="CI25" s="47"/>
    </row>
    <row r="26" spans="1:87" s="46" customFormat="1" ht="12.75" hidden="1" x14ac:dyDescent="0.25">
      <c r="A26" s="46" t="s">
        <v>299</v>
      </c>
      <c r="B26" s="46" t="s">
        <v>300</v>
      </c>
      <c r="C26" s="47" t="s">
        <v>3</v>
      </c>
      <c r="E26" s="46" t="s">
        <v>361</v>
      </c>
      <c r="G26" s="46" t="s">
        <v>4</v>
      </c>
      <c r="I26" s="46" t="s">
        <v>4</v>
      </c>
      <c r="K26" s="46" t="s">
        <v>361</v>
      </c>
      <c r="M26" s="46" t="s">
        <v>361</v>
      </c>
      <c r="O26" s="46" t="s">
        <v>361</v>
      </c>
      <c r="Q26" s="46" t="s">
        <v>361</v>
      </c>
      <c r="S26" s="46" t="s">
        <v>361</v>
      </c>
      <c r="U26" s="46" t="s">
        <v>361</v>
      </c>
      <c r="W26" s="46" t="s">
        <v>361</v>
      </c>
      <c r="Y26" s="46" t="s">
        <v>361</v>
      </c>
      <c r="AA26" s="46" t="s">
        <v>4</v>
      </c>
      <c r="AC26" s="46" t="s">
        <v>4</v>
      </c>
      <c r="AE26" s="46" t="s">
        <v>361</v>
      </c>
      <c r="AG26" s="46" t="s">
        <v>361</v>
      </c>
      <c r="AI26" s="46" t="s">
        <v>4</v>
      </c>
      <c r="AK26" s="46" t="s">
        <v>361</v>
      </c>
      <c r="AM26" s="46" t="s">
        <v>361</v>
      </c>
      <c r="AO26" s="46" t="s">
        <v>361</v>
      </c>
      <c r="AQ26" s="46" t="s">
        <v>4</v>
      </c>
      <c r="AS26" s="46" t="s">
        <v>361</v>
      </c>
      <c r="AU26" s="46" t="s">
        <v>4</v>
      </c>
      <c r="AW26" s="46" t="s">
        <v>361</v>
      </c>
      <c r="AY26" s="46" t="s">
        <v>4</v>
      </c>
      <c r="BA26" s="46" t="s">
        <v>4</v>
      </c>
      <c r="BC26" s="46" t="s">
        <v>361</v>
      </c>
      <c r="BE26" s="46" t="s">
        <v>361</v>
      </c>
      <c r="BG26" s="46" t="s">
        <v>4</v>
      </c>
      <c r="BI26" s="46" t="s">
        <v>4</v>
      </c>
      <c r="BK26" s="46" t="s">
        <v>4</v>
      </c>
      <c r="BM26" s="46" t="s">
        <v>4</v>
      </c>
      <c r="BO26" s="46">
        <v>4</v>
      </c>
      <c r="BQ26" s="46">
        <v>3</v>
      </c>
      <c r="BS26" s="46">
        <v>2</v>
      </c>
      <c r="BU26" s="46">
        <v>3</v>
      </c>
      <c r="BW26" s="46">
        <v>1</v>
      </c>
      <c r="BY26" s="46">
        <v>3</v>
      </c>
      <c r="CA26" s="46">
        <v>3</v>
      </c>
      <c r="CC26" s="46">
        <v>3</v>
      </c>
      <c r="CE26" s="46">
        <v>3</v>
      </c>
      <c r="CG26" s="46">
        <v>4</v>
      </c>
      <c r="CI26" s="47"/>
    </row>
    <row r="27" spans="1:87" s="46" customFormat="1" ht="12.75" hidden="1" x14ac:dyDescent="0.25">
      <c r="A27" s="46" t="s">
        <v>39</v>
      </c>
      <c r="B27" s="46" t="s">
        <v>40</v>
      </c>
      <c r="C27" s="47" t="s">
        <v>41</v>
      </c>
      <c r="E27" s="46" t="s">
        <v>361</v>
      </c>
      <c r="G27" s="46" t="s">
        <v>4</v>
      </c>
      <c r="I27" s="46" t="s">
        <v>6</v>
      </c>
      <c r="K27" s="46" t="s">
        <v>361</v>
      </c>
      <c r="M27" s="46" t="s">
        <v>4</v>
      </c>
      <c r="O27" s="46" t="s">
        <v>6</v>
      </c>
      <c r="Q27" s="46" t="s">
        <v>6</v>
      </c>
      <c r="S27" s="46" t="s">
        <v>6</v>
      </c>
      <c r="U27" s="46" t="s">
        <v>6</v>
      </c>
      <c r="W27" s="46" t="s">
        <v>6</v>
      </c>
      <c r="Y27" s="46" t="s">
        <v>4</v>
      </c>
      <c r="AA27" s="46" t="s">
        <v>361</v>
      </c>
      <c r="AC27" s="46" t="s">
        <v>361</v>
      </c>
      <c r="AE27" s="46" t="s">
        <v>6</v>
      </c>
      <c r="AG27" s="46" t="s">
        <v>6</v>
      </c>
      <c r="AI27" s="46" t="s">
        <v>4</v>
      </c>
      <c r="AK27" s="46" t="s">
        <v>6</v>
      </c>
      <c r="AM27" s="46" t="s">
        <v>6</v>
      </c>
      <c r="AO27" s="46" t="s">
        <v>6</v>
      </c>
      <c r="AQ27" s="46" t="s">
        <v>6</v>
      </c>
      <c r="AS27" s="46" t="s">
        <v>361</v>
      </c>
      <c r="AU27" s="46" t="s">
        <v>6</v>
      </c>
      <c r="AW27" s="46" t="s">
        <v>6</v>
      </c>
      <c r="AY27" s="46" t="s">
        <v>6</v>
      </c>
      <c r="BA27" s="46" t="s">
        <v>361</v>
      </c>
      <c r="BC27" s="46" t="s">
        <v>6</v>
      </c>
      <c r="BE27" s="46" t="s">
        <v>6</v>
      </c>
      <c r="BG27" s="46" t="s">
        <v>6</v>
      </c>
      <c r="BI27" s="46" t="s">
        <v>4</v>
      </c>
      <c r="BK27" s="46" t="s">
        <v>6</v>
      </c>
      <c r="BM27" s="46" t="s">
        <v>6</v>
      </c>
      <c r="BO27" s="46">
        <v>4</v>
      </c>
      <c r="BQ27" s="46">
        <v>4</v>
      </c>
      <c r="BS27" s="46">
        <v>4</v>
      </c>
      <c r="BU27" s="46">
        <v>4</v>
      </c>
      <c r="BW27" s="46">
        <v>4</v>
      </c>
      <c r="BY27" s="46">
        <v>5</v>
      </c>
      <c r="CA27" s="46">
        <v>5</v>
      </c>
      <c r="CC27" s="46">
        <v>5</v>
      </c>
      <c r="CE27" s="46">
        <v>5</v>
      </c>
      <c r="CG27" s="46">
        <v>5</v>
      </c>
      <c r="CI27" s="47" t="s">
        <v>42</v>
      </c>
    </row>
    <row r="28" spans="1:87" s="46" customFormat="1" ht="12.75" hidden="1" x14ac:dyDescent="0.25">
      <c r="A28" s="46" t="s">
        <v>47</v>
      </c>
      <c r="B28" s="46" t="s">
        <v>48</v>
      </c>
      <c r="C28" s="47" t="s">
        <v>41</v>
      </c>
      <c r="E28" s="46" t="s">
        <v>4</v>
      </c>
      <c r="G28" s="46" t="s">
        <v>361</v>
      </c>
      <c r="I28" s="46" t="s">
        <v>4</v>
      </c>
      <c r="K28" s="46" t="s">
        <v>4</v>
      </c>
      <c r="M28" s="46" t="s">
        <v>361</v>
      </c>
      <c r="O28" s="46" t="s">
        <v>4</v>
      </c>
      <c r="Q28" s="46" t="s">
        <v>361</v>
      </c>
      <c r="S28" s="46" t="s">
        <v>361</v>
      </c>
      <c r="U28" s="46" t="s">
        <v>4</v>
      </c>
      <c r="W28" s="46" t="s">
        <v>4</v>
      </c>
      <c r="Y28" s="46" t="s">
        <v>4</v>
      </c>
      <c r="AA28" s="46" t="s">
        <v>361</v>
      </c>
      <c r="AC28" s="46" t="s">
        <v>361</v>
      </c>
      <c r="AE28" s="46" t="s">
        <v>361</v>
      </c>
      <c r="AG28" s="46" t="s">
        <v>361</v>
      </c>
      <c r="AI28" s="46" t="s">
        <v>4</v>
      </c>
      <c r="AK28" s="46" t="s">
        <v>361</v>
      </c>
      <c r="AM28" s="46" t="s">
        <v>361</v>
      </c>
      <c r="AO28" s="46" t="s">
        <v>361</v>
      </c>
      <c r="AQ28" s="46" t="s">
        <v>361</v>
      </c>
      <c r="AS28" s="46" t="s">
        <v>361</v>
      </c>
      <c r="AU28" s="46" t="s">
        <v>361</v>
      </c>
      <c r="AW28" s="46" t="s">
        <v>10</v>
      </c>
      <c r="AY28" s="46" t="s">
        <v>361</v>
      </c>
      <c r="BA28" s="46" t="s">
        <v>361</v>
      </c>
      <c r="BC28" s="46" t="s">
        <v>10</v>
      </c>
      <c r="BE28" s="46" t="s">
        <v>10</v>
      </c>
      <c r="BG28" s="46" t="s">
        <v>4</v>
      </c>
      <c r="BI28" s="46" t="s">
        <v>361</v>
      </c>
      <c r="BK28" s="46" t="s">
        <v>361</v>
      </c>
      <c r="BM28" s="46" t="s">
        <v>361</v>
      </c>
      <c r="BO28" s="46">
        <v>2</v>
      </c>
      <c r="BQ28" s="46">
        <v>2</v>
      </c>
      <c r="BS28" s="46">
        <v>2</v>
      </c>
      <c r="BU28" s="46">
        <v>2</v>
      </c>
      <c r="BW28" s="46">
        <v>4</v>
      </c>
      <c r="BY28" s="46">
        <v>2</v>
      </c>
      <c r="CA28" s="46">
        <v>1</v>
      </c>
      <c r="CC28" s="46">
        <v>2</v>
      </c>
      <c r="CE28" s="46">
        <v>2</v>
      </c>
      <c r="CG28" s="46">
        <v>2</v>
      </c>
      <c r="CI28" s="47"/>
    </row>
    <row r="29" spans="1:87" s="46" customFormat="1" ht="12.75" hidden="1" x14ac:dyDescent="0.25">
      <c r="A29" s="46" t="s">
        <v>58</v>
      </c>
      <c r="B29" s="46" t="s">
        <v>59</v>
      </c>
      <c r="C29" s="47" t="s">
        <v>41</v>
      </c>
      <c r="E29" s="46" t="s">
        <v>4</v>
      </c>
      <c r="G29" s="46" t="s">
        <v>4</v>
      </c>
      <c r="I29" s="46" t="s">
        <v>4</v>
      </c>
      <c r="K29" s="46" t="s">
        <v>361</v>
      </c>
      <c r="M29" s="46" t="s">
        <v>361</v>
      </c>
      <c r="O29" s="46" t="s">
        <v>4</v>
      </c>
      <c r="Q29" s="46" t="s">
        <v>4</v>
      </c>
      <c r="S29" s="46" t="s">
        <v>4</v>
      </c>
      <c r="U29" s="46" t="s">
        <v>4</v>
      </c>
      <c r="W29" s="46" t="s">
        <v>4</v>
      </c>
      <c r="Y29" s="46" t="s">
        <v>4</v>
      </c>
      <c r="AA29" s="46" t="s">
        <v>361</v>
      </c>
      <c r="AC29" s="46" t="s">
        <v>361</v>
      </c>
      <c r="AE29" s="46" t="s">
        <v>4</v>
      </c>
      <c r="AG29" s="46" t="s">
        <v>4</v>
      </c>
      <c r="AI29" s="46" t="s">
        <v>4</v>
      </c>
      <c r="AK29" s="46" t="s">
        <v>361</v>
      </c>
      <c r="AM29" s="46" t="s">
        <v>361</v>
      </c>
      <c r="AO29" s="46" t="s">
        <v>361</v>
      </c>
      <c r="AQ29" s="46" t="s">
        <v>361</v>
      </c>
      <c r="AS29" s="46" t="s">
        <v>361</v>
      </c>
      <c r="AU29" s="46" t="s">
        <v>361</v>
      </c>
      <c r="AW29" s="46" t="s">
        <v>361</v>
      </c>
      <c r="AY29" s="46" t="s">
        <v>361</v>
      </c>
      <c r="BA29" s="46" t="s">
        <v>10</v>
      </c>
      <c r="BC29" s="46" t="s">
        <v>361</v>
      </c>
      <c r="BE29" s="46" t="s">
        <v>361</v>
      </c>
      <c r="BG29" s="46" t="s">
        <v>361</v>
      </c>
      <c r="BI29" s="46" t="s">
        <v>361</v>
      </c>
      <c r="BK29" s="46" t="s">
        <v>361</v>
      </c>
      <c r="BM29" s="46" t="s">
        <v>361</v>
      </c>
      <c r="BO29" s="46">
        <v>3</v>
      </c>
      <c r="BQ29" s="46">
        <v>3</v>
      </c>
      <c r="BS29" s="46">
        <v>3</v>
      </c>
      <c r="BU29" s="46">
        <v>3</v>
      </c>
      <c r="BW29" s="46">
        <v>3</v>
      </c>
      <c r="BY29" s="46">
        <v>3</v>
      </c>
      <c r="CA29" s="46">
        <v>3</v>
      </c>
      <c r="CC29" s="46">
        <v>3</v>
      </c>
      <c r="CE29" s="46">
        <v>3</v>
      </c>
      <c r="CG29" s="46">
        <v>3</v>
      </c>
      <c r="CI29" s="47"/>
    </row>
    <row r="30" spans="1:87" s="46" customFormat="1" ht="12.75" hidden="1" x14ac:dyDescent="0.25">
      <c r="A30" s="46" t="s">
        <v>60</v>
      </c>
      <c r="B30" s="46" t="s">
        <v>61</v>
      </c>
      <c r="C30" s="47" t="s">
        <v>41</v>
      </c>
      <c r="E30" s="46" t="s">
        <v>4</v>
      </c>
      <c r="G30" s="46" t="s">
        <v>4</v>
      </c>
      <c r="I30" s="46" t="s">
        <v>361</v>
      </c>
      <c r="K30" s="46" t="s">
        <v>4</v>
      </c>
      <c r="M30" s="46" t="s">
        <v>361</v>
      </c>
      <c r="O30" s="46" t="s">
        <v>361</v>
      </c>
      <c r="Q30" s="46" t="s">
        <v>361</v>
      </c>
      <c r="S30" s="46" t="s">
        <v>361</v>
      </c>
      <c r="U30" s="46" t="s">
        <v>361</v>
      </c>
      <c r="W30" s="46" t="s">
        <v>361</v>
      </c>
      <c r="Y30" s="46" t="s">
        <v>361</v>
      </c>
      <c r="AA30" s="46" t="s">
        <v>361</v>
      </c>
      <c r="AC30" s="46" t="s">
        <v>361</v>
      </c>
      <c r="AE30" s="46" t="s">
        <v>361</v>
      </c>
      <c r="AG30" s="46" t="s">
        <v>361</v>
      </c>
      <c r="AI30" s="46" t="s">
        <v>361</v>
      </c>
      <c r="AK30" s="46" t="s">
        <v>361</v>
      </c>
      <c r="AM30" s="46" t="s">
        <v>361</v>
      </c>
      <c r="AO30" s="46" t="s">
        <v>361</v>
      </c>
      <c r="AQ30" s="46" t="s">
        <v>361</v>
      </c>
      <c r="AS30" s="46" t="s">
        <v>361</v>
      </c>
      <c r="AU30" s="46" t="s">
        <v>361</v>
      </c>
      <c r="AW30" s="46" t="s">
        <v>6</v>
      </c>
      <c r="AY30" s="46" t="s">
        <v>361</v>
      </c>
      <c r="BA30" s="46" t="s">
        <v>6</v>
      </c>
      <c r="BC30" s="46" t="s">
        <v>361</v>
      </c>
      <c r="BE30" s="46" t="s">
        <v>6</v>
      </c>
      <c r="BG30" s="46" t="s">
        <v>361</v>
      </c>
      <c r="BI30" s="46" t="s">
        <v>6</v>
      </c>
      <c r="BK30" s="46" t="s">
        <v>6</v>
      </c>
      <c r="BM30" s="46" t="s">
        <v>5</v>
      </c>
      <c r="BO30" s="46">
        <v>3</v>
      </c>
      <c r="BQ30" s="46">
        <v>2</v>
      </c>
      <c r="BS30" s="46">
        <v>3</v>
      </c>
      <c r="BU30" s="46">
        <v>4</v>
      </c>
      <c r="BW30" s="46">
        <v>1</v>
      </c>
      <c r="BY30" s="46">
        <v>2</v>
      </c>
      <c r="CA30" s="46">
        <v>3</v>
      </c>
      <c r="CC30" s="46">
        <v>3</v>
      </c>
      <c r="CE30" s="46">
        <v>4</v>
      </c>
      <c r="CG30" s="46">
        <v>3</v>
      </c>
      <c r="CI30" s="47"/>
    </row>
    <row r="31" spans="1:87" s="46" customFormat="1" ht="12.75" hidden="1" x14ac:dyDescent="0.25">
      <c r="A31" s="46" t="s">
        <v>64</v>
      </c>
      <c r="B31" s="46" t="s">
        <v>65</v>
      </c>
      <c r="C31" s="47" t="s">
        <v>41</v>
      </c>
      <c r="E31" s="46" t="s">
        <v>361</v>
      </c>
      <c r="G31" s="46" t="s">
        <v>361</v>
      </c>
      <c r="I31" s="46" t="s">
        <v>361</v>
      </c>
      <c r="K31" s="46" t="s">
        <v>361</v>
      </c>
      <c r="M31" s="46" t="s">
        <v>6</v>
      </c>
      <c r="O31" s="46" t="s">
        <v>6</v>
      </c>
      <c r="Q31" s="46" t="s">
        <v>6</v>
      </c>
      <c r="S31" s="46" t="s">
        <v>6</v>
      </c>
      <c r="U31" s="46" t="s">
        <v>6</v>
      </c>
      <c r="W31" s="46" t="s">
        <v>6</v>
      </c>
      <c r="Y31" s="46" t="s">
        <v>6</v>
      </c>
      <c r="AA31" s="46" t="s">
        <v>361</v>
      </c>
      <c r="AC31" s="46" t="s">
        <v>361</v>
      </c>
      <c r="AE31" s="46" t="s">
        <v>361</v>
      </c>
      <c r="AG31" s="46" t="s">
        <v>361</v>
      </c>
      <c r="AI31" s="46" t="s">
        <v>361</v>
      </c>
      <c r="AK31" s="46" t="s">
        <v>361</v>
      </c>
      <c r="AM31" s="46" t="s">
        <v>361</v>
      </c>
      <c r="AO31" s="46" t="s">
        <v>361</v>
      </c>
      <c r="AQ31" s="46" t="s">
        <v>361</v>
      </c>
      <c r="AS31" s="46" t="s">
        <v>361</v>
      </c>
      <c r="AU31" s="46" t="s">
        <v>361</v>
      </c>
      <c r="AW31" s="46" t="s">
        <v>361</v>
      </c>
      <c r="AY31" s="46" t="s">
        <v>361</v>
      </c>
      <c r="BA31" s="46" t="s">
        <v>361</v>
      </c>
      <c r="BC31" s="46" t="s">
        <v>361</v>
      </c>
      <c r="BE31" s="46" t="s">
        <v>361</v>
      </c>
      <c r="BG31" s="46" t="s">
        <v>361</v>
      </c>
      <c r="BI31" s="46" t="s">
        <v>361</v>
      </c>
      <c r="BK31" s="46" t="s">
        <v>361</v>
      </c>
      <c r="BM31" s="46" t="s">
        <v>361</v>
      </c>
      <c r="BO31" s="46">
        <v>3</v>
      </c>
      <c r="BQ31" s="46">
        <v>3</v>
      </c>
      <c r="BS31" s="46">
        <v>3</v>
      </c>
      <c r="BU31" s="46">
        <v>3</v>
      </c>
      <c r="BW31" s="46">
        <v>3</v>
      </c>
      <c r="BY31" s="46">
        <v>3</v>
      </c>
      <c r="CA31" s="46">
        <v>3</v>
      </c>
      <c r="CC31" s="46">
        <v>3</v>
      </c>
      <c r="CE31" s="46">
        <v>3</v>
      </c>
      <c r="CG31" s="46">
        <v>3</v>
      </c>
      <c r="CI31" s="47"/>
    </row>
    <row r="32" spans="1:87" s="46" customFormat="1" ht="12.75" hidden="1" x14ac:dyDescent="0.25">
      <c r="A32" s="46" t="s">
        <v>70</v>
      </c>
      <c r="B32" s="46" t="s">
        <v>71</v>
      </c>
      <c r="C32" s="47" t="s">
        <v>41</v>
      </c>
      <c r="E32" s="46" t="s">
        <v>5</v>
      </c>
      <c r="G32" s="46" t="s">
        <v>361</v>
      </c>
      <c r="I32" s="46" t="s">
        <v>4</v>
      </c>
      <c r="K32" s="46" t="s">
        <v>4</v>
      </c>
      <c r="M32" s="46" t="s">
        <v>4</v>
      </c>
      <c r="O32" s="46" t="s">
        <v>361</v>
      </c>
      <c r="Q32" s="46" t="s">
        <v>361</v>
      </c>
      <c r="S32" s="46" t="s">
        <v>361</v>
      </c>
      <c r="U32" s="46" t="s">
        <v>361</v>
      </c>
      <c r="W32" s="46" t="s">
        <v>361</v>
      </c>
      <c r="Y32" s="46" t="s">
        <v>361</v>
      </c>
      <c r="AA32" s="46" t="s">
        <v>4</v>
      </c>
      <c r="AC32" s="46" t="s">
        <v>4</v>
      </c>
      <c r="AE32" s="46" t="s">
        <v>361</v>
      </c>
      <c r="AG32" s="46" t="s">
        <v>5</v>
      </c>
      <c r="AI32" s="46" t="s">
        <v>4</v>
      </c>
      <c r="AK32" s="46" t="s">
        <v>361</v>
      </c>
      <c r="AM32" s="46" t="s">
        <v>361</v>
      </c>
      <c r="AO32" s="46" t="s">
        <v>361</v>
      </c>
      <c r="AQ32" s="46" t="s">
        <v>361</v>
      </c>
      <c r="AS32" s="46" t="s">
        <v>361</v>
      </c>
      <c r="AU32" s="46" t="s">
        <v>361</v>
      </c>
      <c r="AW32" s="46" t="s">
        <v>361</v>
      </c>
      <c r="AY32" s="46" t="s">
        <v>4</v>
      </c>
      <c r="BA32" s="46" t="s">
        <v>361</v>
      </c>
      <c r="BC32" s="46" t="s">
        <v>5</v>
      </c>
      <c r="BE32" s="46" t="s">
        <v>361</v>
      </c>
      <c r="BG32" s="46" t="s">
        <v>361</v>
      </c>
      <c r="BI32" s="46" t="s">
        <v>361</v>
      </c>
      <c r="BK32" s="46" t="s">
        <v>361</v>
      </c>
      <c r="BM32" s="46" t="s">
        <v>361</v>
      </c>
      <c r="BO32" s="46">
        <v>1</v>
      </c>
      <c r="BQ32" s="46">
        <v>1</v>
      </c>
      <c r="BS32" s="46">
        <v>1</v>
      </c>
      <c r="BU32" s="46">
        <v>1</v>
      </c>
      <c r="BW32" s="46">
        <v>1</v>
      </c>
      <c r="BY32" s="46">
        <v>1</v>
      </c>
      <c r="CA32" s="46">
        <v>1</v>
      </c>
      <c r="CC32" s="46">
        <v>1</v>
      </c>
      <c r="CE32" s="46">
        <v>3</v>
      </c>
      <c r="CG32" s="46">
        <v>3</v>
      </c>
      <c r="CI32" s="47"/>
    </row>
    <row r="33" spans="1:87" s="46" customFormat="1" ht="12.75" hidden="1" x14ac:dyDescent="0.25">
      <c r="A33" s="46" t="s">
        <v>74</v>
      </c>
      <c r="B33" s="46" t="s">
        <v>75</v>
      </c>
      <c r="C33" s="47" t="s">
        <v>41</v>
      </c>
      <c r="E33" s="46" t="s">
        <v>4</v>
      </c>
      <c r="G33" s="46" t="s">
        <v>361</v>
      </c>
      <c r="I33" s="46" t="s">
        <v>361</v>
      </c>
      <c r="K33" s="46" t="s">
        <v>4</v>
      </c>
      <c r="M33" s="46" t="s">
        <v>361</v>
      </c>
      <c r="O33" s="46" t="s">
        <v>361</v>
      </c>
      <c r="Q33" s="46" t="s">
        <v>361</v>
      </c>
      <c r="S33" s="46" t="s">
        <v>361</v>
      </c>
      <c r="U33" s="46" t="s">
        <v>361</v>
      </c>
      <c r="W33" s="46" t="s">
        <v>361</v>
      </c>
      <c r="Y33" s="46" t="s">
        <v>4</v>
      </c>
      <c r="AA33" s="46" t="s">
        <v>361</v>
      </c>
      <c r="AC33" s="46" t="s">
        <v>361</v>
      </c>
      <c r="AE33" s="46" t="s">
        <v>361</v>
      </c>
      <c r="AG33" s="46" t="s">
        <v>361</v>
      </c>
      <c r="AI33" s="46" t="s">
        <v>361</v>
      </c>
      <c r="AK33" s="46" t="s">
        <v>361</v>
      </c>
      <c r="AM33" s="46" t="s">
        <v>361</v>
      </c>
      <c r="AO33" s="46" t="s">
        <v>361</v>
      </c>
      <c r="AQ33" s="46" t="s">
        <v>361</v>
      </c>
      <c r="AS33" s="46" t="s">
        <v>361</v>
      </c>
      <c r="AU33" s="46" t="s">
        <v>361</v>
      </c>
      <c r="AW33" s="46" t="s">
        <v>361</v>
      </c>
      <c r="AY33" s="46" t="s">
        <v>4</v>
      </c>
      <c r="BA33" s="46" t="s">
        <v>361</v>
      </c>
      <c r="BC33" s="46" t="s">
        <v>361</v>
      </c>
      <c r="BE33" s="46" t="s">
        <v>361</v>
      </c>
      <c r="BG33" s="46" t="s">
        <v>361</v>
      </c>
      <c r="BI33" s="46" t="s">
        <v>361</v>
      </c>
      <c r="BK33" s="46" t="s">
        <v>361</v>
      </c>
      <c r="BM33" s="46" t="s">
        <v>361</v>
      </c>
      <c r="BO33" s="46">
        <v>1</v>
      </c>
      <c r="BQ33" s="46">
        <v>1</v>
      </c>
      <c r="BS33" s="46">
        <v>1</v>
      </c>
      <c r="BU33" s="46">
        <v>1</v>
      </c>
      <c r="BW33" s="46">
        <v>1</v>
      </c>
      <c r="BY33" s="46">
        <v>1</v>
      </c>
      <c r="CA33" s="46">
        <v>1</v>
      </c>
      <c r="CC33" s="46">
        <v>1</v>
      </c>
      <c r="CE33" s="46">
        <v>1</v>
      </c>
      <c r="CG33" s="46">
        <v>1</v>
      </c>
      <c r="CI33" s="47"/>
    </row>
    <row r="34" spans="1:87" s="46" customFormat="1" ht="12.75" hidden="1" x14ac:dyDescent="0.25">
      <c r="A34" s="46" t="s">
        <v>84</v>
      </c>
      <c r="B34" s="46" t="s">
        <v>85</v>
      </c>
      <c r="C34" s="47" t="s">
        <v>41</v>
      </c>
      <c r="E34" s="46" t="s">
        <v>361</v>
      </c>
      <c r="G34" s="46" t="s">
        <v>361</v>
      </c>
      <c r="I34" s="46" t="s">
        <v>361</v>
      </c>
      <c r="K34" s="46" t="s">
        <v>361</v>
      </c>
      <c r="M34" s="46" t="s">
        <v>361</v>
      </c>
      <c r="O34" s="46" t="s">
        <v>6</v>
      </c>
      <c r="Q34" s="46" t="s">
        <v>6</v>
      </c>
      <c r="S34" s="46" t="s">
        <v>6</v>
      </c>
      <c r="U34" s="46" t="s">
        <v>6</v>
      </c>
      <c r="W34" s="46" t="s">
        <v>6</v>
      </c>
      <c r="Y34" s="46" t="s">
        <v>4</v>
      </c>
      <c r="AA34" s="46" t="s">
        <v>6</v>
      </c>
      <c r="AC34" s="46" t="s">
        <v>6</v>
      </c>
      <c r="AE34" s="46" t="s">
        <v>4</v>
      </c>
      <c r="AG34" s="46" t="s">
        <v>361</v>
      </c>
      <c r="AI34" s="46" t="s">
        <v>361</v>
      </c>
      <c r="AK34" s="46" t="s">
        <v>6</v>
      </c>
      <c r="AM34" s="46" t="s">
        <v>361</v>
      </c>
      <c r="AO34" s="46" t="s">
        <v>6</v>
      </c>
      <c r="AQ34" s="46" t="s">
        <v>361</v>
      </c>
      <c r="AS34" s="46" t="s">
        <v>361</v>
      </c>
      <c r="AU34" s="46" t="s">
        <v>361</v>
      </c>
      <c r="AW34" s="46" t="s">
        <v>361</v>
      </c>
      <c r="AY34" s="46" t="s">
        <v>4</v>
      </c>
      <c r="BA34" s="46" t="s">
        <v>361</v>
      </c>
      <c r="BC34" s="46" t="s">
        <v>6</v>
      </c>
      <c r="BE34" s="46" t="s">
        <v>361</v>
      </c>
      <c r="BG34" s="46" t="s">
        <v>6</v>
      </c>
      <c r="BI34" s="46" t="s">
        <v>361</v>
      </c>
      <c r="BK34" s="46" t="s">
        <v>361</v>
      </c>
      <c r="BM34" s="46" t="s">
        <v>361</v>
      </c>
      <c r="BO34" s="46">
        <v>4</v>
      </c>
      <c r="BQ34" s="46">
        <v>2</v>
      </c>
      <c r="BS34" s="46">
        <v>2</v>
      </c>
      <c r="BU34" s="46">
        <v>4</v>
      </c>
      <c r="BW34" s="46">
        <v>1</v>
      </c>
      <c r="BY34" s="46">
        <v>3</v>
      </c>
      <c r="CA34" s="46">
        <v>3</v>
      </c>
      <c r="CC34" s="46">
        <v>3</v>
      </c>
      <c r="CE34" s="46">
        <v>3</v>
      </c>
      <c r="CG34" s="46">
        <v>3</v>
      </c>
      <c r="CI34" s="47"/>
    </row>
    <row r="35" spans="1:87" s="46" customFormat="1" ht="12.75" hidden="1" x14ac:dyDescent="0.25">
      <c r="A35" s="46" t="s">
        <v>86</v>
      </c>
      <c r="B35" s="46" t="s">
        <v>87</v>
      </c>
      <c r="C35" s="47" t="s">
        <v>41</v>
      </c>
      <c r="E35" s="46" t="s">
        <v>361</v>
      </c>
      <c r="G35" s="46" t="s">
        <v>4</v>
      </c>
      <c r="I35" s="46" t="s">
        <v>4</v>
      </c>
      <c r="K35" s="46" t="s">
        <v>361</v>
      </c>
      <c r="M35" s="46" t="s">
        <v>4</v>
      </c>
      <c r="O35" s="46" t="s">
        <v>361</v>
      </c>
      <c r="Q35" s="46" t="s">
        <v>361</v>
      </c>
      <c r="S35" s="46" t="s">
        <v>361</v>
      </c>
      <c r="U35" s="46" t="s">
        <v>361</v>
      </c>
      <c r="W35" s="46" t="s">
        <v>361</v>
      </c>
      <c r="Y35" s="46" t="s">
        <v>4</v>
      </c>
      <c r="AA35" s="46" t="s">
        <v>361</v>
      </c>
      <c r="AC35" s="46" t="s">
        <v>361</v>
      </c>
      <c r="AE35" s="46" t="s">
        <v>361</v>
      </c>
      <c r="AG35" s="46" t="s">
        <v>361</v>
      </c>
      <c r="AI35" s="46" t="s">
        <v>361</v>
      </c>
      <c r="AK35" s="46" t="s">
        <v>361</v>
      </c>
      <c r="AM35" s="46" t="s">
        <v>361</v>
      </c>
      <c r="AO35" s="46" t="s">
        <v>361</v>
      </c>
      <c r="AQ35" s="46" t="s">
        <v>361</v>
      </c>
      <c r="AS35" s="46" t="s">
        <v>361</v>
      </c>
      <c r="AU35" s="46" t="s">
        <v>361</v>
      </c>
      <c r="AW35" s="46" t="s">
        <v>361</v>
      </c>
      <c r="AY35" s="46" t="s">
        <v>361</v>
      </c>
      <c r="BA35" s="46" t="s">
        <v>361</v>
      </c>
      <c r="BC35" s="46" t="s">
        <v>361</v>
      </c>
      <c r="BE35" s="46" t="s">
        <v>361</v>
      </c>
      <c r="BG35" s="46" t="s">
        <v>361</v>
      </c>
      <c r="BI35" s="46" t="s">
        <v>361</v>
      </c>
      <c r="BK35" s="46" t="s">
        <v>361</v>
      </c>
      <c r="BM35" s="46" t="s">
        <v>361</v>
      </c>
      <c r="BO35" s="46">
        <v>2</v>
      </c>
      <c r="BQ35" s="46">
        <v>2</v>
      </c>
      <c r="BS35" s="46">
        <v>2</v>
      </c>
      <c r="BU35" s="46">
        <v>3</v>
      </c>
      <c r="BW35" s="46">
        <v>1</v>
      </c>
      <c r="BY35" s="46">
        <v>3</v>
      </c>
      <c r="CA35" s="46">
        <v>2</v>
      </c>
      <c r="CC35" s="46">
        <v>2</v>
      </c>
      <c r="CE35" s="46">
        <v>3</v>
      </c>
      <c r="CG35" s="46">
        <v>3</v>
      </c>
      <c r="CI35" s="47"/>
    </row>
    <row r="36" spans="1:87" s="46" customFormat="1" ht="12.75" hidden="1" x14ac:dyDescent="0.25">
      <c r="A36" s="46" t="s">
        <v>93</v>
      </c>
      <c r="B36" s="46" t="s">
        <v>94</v>
      </c>
      <c r="C36" s="47" t="s">
        <v>41</v>
      </c>
      <c r="E36" s="46" t="s">
        <v>4</v>
      </c>
      <c r="G36" s="46" t="s">
        <v>4</v>
      </c>
      <c r="I36" s="46" t="s">
        <v>4</v>
      </c>
      <c r="K36" s="46" t="s">
        <v>4</v>
      </c>
      <c r="M36" s="46" t="s">
        <v>4</v>
      </c>
      <c r="O36" s="46" t="s">
        <v>4</v>
      </c>
      <c r="Q36" s="46" t="s">
        <v>361</v>
      </c>
      <c r="S36" s="46" t="s">
        <v>361</v>
      </c>
      <c r="U36" s="46" t="s">
        <v>4</v>
      </c>
      <c r="W36" s="46" t="s">
        <v>4</v>
      </c>
      <c r="Y36" s="46" t="s">
        <v>4</v>
      </c>
      <c r="AA36" s="46" t="s">
        <v>361</v>
      </c>
      <c r="AC36" s="46" t="s">
        <v>361</v>
      </c>
      <c r="AE36" s="46" t="s">
        <v>361</v>
      </c>
      <c r="AG36" s="46" t="s">
        <v>361</v>
      </c>
      <c r="AI36" s="46" t="s">
        <v>4</v>
      </c>
      <c r="AK36" s="46" t="s">
        <v>361</v>
      </c>
      <c r="AM36" s="46" t="s">
        <v>361</v>
      </c>
      <c r="AO36" s="46" t="s">
        <v>361</v>
      </c>
      <c r="AQ36" s="46" t="s">
        <v>6</v>
      </c>
      <c r="AS36" s="46" t="s">
        <v>361</v>
      </c>
      <c r="AU36" s="46" t="s">
        <v>6</v>
      </c>
      <c r="AW36" s="46" t="s">
        <v>361</v>
      </c>
      <c r="AY36" s="46" t="s">
        <v>4</v>
      </c>
      <c r="BA36" s="46" t="s">
        <v>361</v>
      </c>
      <c r="BC36" s="46" t="s">
        <v>5</v>
      </c>
      <c r="BE36" s="46" t="s">
        <v>361</v>
      </c>
      <c r="BG36" s="46" t="s">
        <v>5</v>
      </c>
      <c r="BI36" s="46" t="s">
        <v>361</v>
      </c>
      <c r="BK36" s="46" t="s">
        <v>361</v>
      </c>
      <c r="BM36" s="46" t="s">
        <v>361</v>
      </c>
      <c r="BO36" s="46">
        <v>1</v>
      </c>
      <c r="BQ36" s="46">
        <v>1</v>
      </c>
      <c r="BS36" s="46">
        <v>4</v>
      </c>
      <c r="BU36" s="46">
        <v>2</v>
      </c>
      <c r="BW36" s="46">
        <v>4</v>
      </c>
      <c r="BY36" s="46">
        <v>1</v>
      </c>
      <c r="CA36" s="46">
        <v>4</v>
      </c>
      <c r="CC36" s="46">
        <v>5</v>
      </c>
      <c r="CE36" s="46">
        <v>5</v>
      </c>
      <c r="CG36" s="46">
        <v>3</v>
      </c>
      <c r="CI36" s="47" t="s">
        <v>95</v>
      </c>
    </row>
    <row r="37" spans="1:87" s="46" customFormat="1" ht="12.75" hidden="1" x14ac:dyDescent="0.25">
      <c r="A37" s="46" t="s">
        <v>101</v>
      </c>
      <c r="B37" s="46" t="s">
        <v>102</v>
      </c>
      <c r="C37" s="47" t="s">
        <v>41</v>
      </c>
      <c r="E37" s="46" t="s">
        <v>6</v>
      </c>
      <c r="G37" s="46" t="s">
        <v>6</v>
      </c>
      <c r="I37" s="46" t="s">
        <v>6</v>
      </c>
      <c r="K37" s="46" t="s">
        <v>4</v>
      </c>
      <c r="M37" s="46" t="s">
        <v>6</v>
      </c>
      <c r="O37" s="46" t="s">
        <v>6</v>
      </c>
      <c r="Q37" s="46" t="s">
        <v>6</v>
      </c>
      <c r="S37" s="46" t="s">
        <v>6</v>
      </c>
      <c r="U37" s="46" t="s">
        <v>6</v>
      </c>
      <c r="W37" s="46" t="s">
        <v>6</v>
      </c>
      <c r="Y37" s="46" t="s">
        <v>6</v>
      </c>
      <c r="AA37" s="46" t="s">
        <v>6</v>
      </c>
      <c r="AC37" s="46" t="s">
        <v>6</v>
      </c>
      <c r="AE37" s="46" t="s">
        <v>6</v>
      </c>
      <c r="AG37" s="46" t="s">
        <v>6</v>
      </c>
      <c r="AI37" s="46" t="s">
        <v>6</v>
      </c>
      <c r="AK37" s="46" t="s">
        <v>6</v>
      </c>
      <c r="AM37" s="46" t="s">
        <v>6</v>
      </c>
      <c r="AO37" s="46" t="s">
        <v>6</v>
      </c>
      <c r="AQ37" s="46" t="s">
        <v>6</v>
      </c>
      <c r="AS37" s="46" t="s">
        <v>6</v>
      </c>
      <c r="AU37" s="46" t="s">
        <v>6</v>
      </c>
      <c r="AW37" s="46" t="s">
        <v>6</v>
      </c>
      <c r="AY37" s="46" t="s">
        <v>6</v>
      </c>
      <c r="BA37" s="46" t="s">
        <v>6</v>
      </c>
      <c r="BC37" s="46" t="s">
        <v>6</v>
      </c>
      <c r="BE37" s="46" t="s">
        <v>6</v>
      </c>
      <c r="BG37" s="46" t="s">
        <v>6</v>
      </c>
      <c r="BI37" s="46" t="s">
        <v>6</v>
      </c>
      <c r="BK37" s="46" t="s">
        <v>6</v>
      </c>
      <c r="BM37" s="46" t="s">
        <v>6</v>
      </c>
      <c r="BO37" s="46">
        <v>5</v>
      </c>
      <c r="BQ37" s="46">
        <v>5</v>
      </c>
      <c r="BS37" s="46">
        <v>5</v>
      </c>
      <c r="BU37" s="46">
        <v>5</v>
      </c>
      <c r="BW37" s="46">
        <v>5</v>
      </c>
      <c r="BY37" s="46">
        <v>5</v>
      </c>
      <c r="CA37" s="46">
        <v>5</v>
      </c>
      <c r="CC37" s="46">
        <v>5</v>
      </c>
      <c r="CE37" s="46">
        <v>1</v>
      </c>
      <c r="CG37" s="46">
        <v>1</v>
      </c>
      <c r="CI37" s="47" t="s">
        <v>103</v>
      </c>
    </row>
    <row r="38" spans="1:87" s="46" customFormat="1" ht="12.75" hidden="1" x14ac:dyDescent="0.25">
      <c r="A38" s="46" t="s">
        <v>119</v>
      </c>
      <c r="B38" s="46" t="s">
        <v>120</v>
      </c>
      <c r="C38" s="47" t="s">
        <v>41</v>
      </c>
      <c r="E38" s="46" t="s">
        <v>4</v>
      </c>
      <c r="G38" s="46" t="s">
        <v>4</v>
      </c>
      <c r="I38" s="46" t="s">
        <v>4</v>
      </c>
      <c r="K38" s="46" t="s">
        <v>361</v>
      </c>
      <c r="M38" s="46" t="s">
        <v>361</v>
      </c>
      <c r="O38" s="46" t="s">
        <v>361</v>
      </c>
      <c r="Q38" s="46" t="s">
        <v>361</v>
      </c>
      <c r="S38" s="46" t="s">
        <v>361</v>
      </c>
      <c r="U38" s="46" t="s">
        <v>361</v>
      </c>
      <c r="W38" s="46" t="s">
        <v>4</v>
      </c>
      <c r="Y38" s="46" t="s">
        <v>4</v>
      </c>
      <c r="AA38" s="46" t="s">
        <v>361</v>
      </c>
      <c r="AC38" s="46" t="s">
        <v>4</v>
      </c>
      <c r="AE38" s="46" t="s">
        <v>361</v>
      </c>
      <c r="AG38" s="46" t="s">
        <v>361</v>
      </c>
      <c r="AI38" s="46" t="s">
        <v>4</v>
      </c>
      <c r="AK38" s="46" t="s">
        <v>361</v>
      </c>
      <c r="AM38" s="46" t="s">
        <v>361</v>
      </c>
      <c r="AO38" s="46" t="s">
        <v>361</v>
      </c>
      <c r="AQ38" s="46" t="s">
        <v>361</v>
      </c>
      <c r="AS38" s="46" t="s">
        <v>361</v>
      </c>
      <c r="AU38" s="46" t="s">
        <v>361</v>
      </c>
      <c r="AW38" s="46" t="s">
        <v>361</v>
      </c>
      <c r="AY38" s="46" t="s">
        <v>4</v>
      </c>
      <c r="BA38" s="46" t="s">
        <v>361</v>
      </c>
      <c r="BC38" s="46" t="s">
        <v>361</v>
      </c>
      <c r="BE38" s="46" t="s">
        <v>361</v>
      </c>
      <c r="BG38" s="46" t="s">
        <v>361</v>
      </c>
      <c r="BI38" s="46" t="s">
        <v>361</v>
      </c>
      <c r="BK38" s="46" t="s">
        <v>361</v>
      </c>
      <c r="BM38" s="46" t="s">
        <v>361</v>
      </c>
      <c r="BO38" s="46">
        <v>4</v>
      </c>
      <c r="BQ38" s="46">
        <v>3</v>
      </c>
      <c r="BS38" s="46">
        <v>3</v>
      </c>
      <c r="BU38" s="46">
        <v>3</v>
      </c>
      <c r="BW38" s="46">
        <v>4</v>
      </c>
      <c r="BY38" s="46">
        <v>3</v>
      </c>
      <c r="CA38" s="46">
        <v>3</v>
      </c>
      <c r="CC38" s="46">
        <v>3</v>
      </c>
      <c r="CE38" s="46">
        <v>4</v>
      </c>
      <c r="CG38" s="46">
        <v>3</v>
      </c>
      <c r="CI38" s="47"/>
    </row>
    <row r="39" spans="1:87" s="46" customFormat="1" ht="12.75" hidden="1" x14ac:dyDescent="0.25">
      <c r="A39" s="46" t="s">
        <v>129</v>
      </c>
      <c r="B39" s="46" t="s">
        <v>130</v>
      </c>
      <c r="C39" s="47" t="s">
        <v>41</v>
      </c>
      <c r="E39" s="46" t="s">
        <v>4</v>
      </c>
      <c r="G39" s="46" t="s">
        <v>4</v>
      </c>
      <c r="I39" s="46" t="s">
        <v>361</v>
      </c>
      <c r="K39" s="46" t="s">
        <v>361</v>
      </c>
      <c r="M39" s="46" t="s">
        <v>361</v>
      </c>
      <c r="O39" s="46" t="s">
        <v>4</v>
      </c>
      <c r="Q39" s="46" t="s">
        <v>4</v>
      </c>
      <c r="S39" s="46" t="s">
        <v>4</v>
      </c>
      <c r="U39" s="46" t="s">
        <v>4</v>
      </c>
      <c r="W39" s="46" t="s">
        <v>4</v>
      </c>
      <c r="Y39" s="46" t="s">
        <v>4</v>
      </c>
      <c r="AA39" s="46" t="s">
        <v>361</v>
      </c>
      <c r="AC39" s="46" t="s">
        <v>4</v>
      </c>
      <c r="AE39" s="46" t="s">
        <v>361</v>
      </c>
      <c r="AG39" s="46" t="s">
        <v>361</v>
      </c>
      <c r="AI39" s="46" t="s">
        <v>4</v>
      </c>
      <c r="AK39" s="46" t="s">
        <v>361</v>
      </c>
      <c r="AM39" s="46" t="s">
        <v>361</v>
      </c>
      <c r="AO39" s="46" t="s">
        <v>361</v>
      </c>
      <c r="AQ39" s="46" t="s">
        <v>361</v>
      </c>
      <c r="AS39" s="46" t="s">
        <v>361</v>
      </c>
      <c r="AU39" s="46" t="s">
        <v>361</v>
      </c>
      <c r="AW39" s="46" t="s">
        <v>4</v>
      </c>
      <c r="AY39" s="46" t="s">
        <v>4</v>
      </c>
      <c r="BA39" s="46" t="s">
        <v>361</v>
      </c>
      <c r="BC39" s="46" t="s">
        <v>361</v>
      </c>
      <c r="BE39" s="46" t="s">
        <v>361</v>
      </c>
      <c r="BG39" s="46" t="s">
        <v>361</v>
      </c>
      <c r="BI39" s="46" t="s">
        <v>361</v>
      </c>
      <c r="BK39" s="46" t="s">
        <v>361</v>
      </c>
      <c r="BM39" s="46" t="s">
        <v>361</v>
      </c>
      <c r="BO39" s="46">
        <v>4</v>
      </c>
      <c r="BQ39" s="46">
        <v>4</v>
      </c>
      <c r="BS39" s="46">
        <v>3</v>
      </c>
      <c r="BU39" s="46">
        <v>3</v>
      </c>
      <c r="BW39" s="46">
        <v>2</v>
      </c>
      <c r="BY39" s="46">
        <v>2</v>
      </c>
      <c r="CA39" s="46">
        <v>5</v>
      </c>
      <c r="CC39" s="46">
        <v>5</v>
      </c>
      <c r="CE39" s="46">
        <v>5</v>
      </c>
      <c r="CG39" s="46">
        <v>5</v>
      </c>
      <c r="CI39" s="47"/>
    </row>
    <row r="40" spans="1:87" s="46" customFormat="1" ht="12.75" hidden="1" x14ac:dyDescent="0.25">
      <c r="A40" s="46" t="s">
        <v>132</v>
      </c>
      <c r="B40" s="46" t="s">
        <v>133</v>
      </c>
      <c r="C40" s="47" t="s">
        <v>41</v>
      </c>
      <c r="E40" s="46" t="s">
        <v>4</v>
      </c>
      <c r="G40" s="46" t="s">
        <v>361</v>
      </c>
      <c r="I40" s="46" t="s">
        <v>4</v>
      </c>
      <c r="K40" s="46" t="s">
        <v>4</v>
      </c>
      <c r="M40" s="46" t="s">
        <v>4</v>
      </c>
      <c r="O40" s="46" t="s">
        <v>4</v>
      </c>
      <c r="Q40" s="46" t="s">
        <v>4</v>
      </c>
      <c r="S40" s="46" t="s">
        <v>4</v>
      </c>
      <c r="U40" s="46" t="s">
        <v>4</v>
      </c>
      <c r="W40" s="46" t="s">
        <v>4</v>
      </c>
      <c r="Y40" s="46" t="s">
        <v>4</v>
      </c>
      <c r="AA40" s="46" t="s">
        <v>361</v>
      </c>
      <c r="AC40" s="46" t="s">
        <v>4</v>
      </c>
      <c r="AE40" s="46" t="s">
        <v>361</v>
      </c>
      <c r="AG40" s="46" t="s">
        <v>361</v>
      </c>
      <c r="AI40" s="46" t="s">
        <v>4</v>
      </c>
      <c r="AK40" s="46" t="s">
        <v>4</v>
      </c>
      <c r="AM40" s="46" t="s">
        <v>4</v>
      </c>
      <c r="AO40" s="46" t="s">
        <v>4</v>
      </c>
      <c r="AQ40" s="46" t="s">
        <v>4</v>
      </c>
      <c r="AS40" s="46" t="s">
        <v>4</v>
      </c>
      <c r="AU40" s="46" t="s">
        <v>4</v>
      </c>
      <c r="AW40" s="46" t="s">
        <v>4</v>
      </c>
      <c r="AY40" s="46" t="s">
        <v>4</v>
      </c>
      <c r="BA40" s="46" t="s">
        <v>4</v>
      </c>
      <c r="BC40" s="46" t="s">
        <v>4</v>
      </c>
      <c r="BE40" s="46" t="s">
        <v>4</v>
      </c>
      <c r="BG40" s="46" t="s">
        <v>4</v>
      </c>
      <c r="BI40" s="46" t="s">
        <v>361</v>
      </c>
      <c r="BK40" s="46" t="s">
        <v>361</v>
      </c>
      <c r="BM40" s="46" t="s">
        <v>4</v>
      </c>
      <c r="BO40" s="46">
        <v>1</v>
      </c>
      <c r="BQ40" s="46">
        <v>1</v>
      </c>
      <c r="BS40" s="46">
        <v>1</v>
      </c>
      <c r="BU40" s="46">
        <v>1</v>
      </c>
      <c r="BW40" s="46">
        <v>1</v>
      </c>
      <c r="BY40" s="46">
        <v>1</v>
      </c>
      <c r="CA40" s="46">
        <v>1</v>
      </c>
      <c r="CC40" s="46">
        <v>1</v>
      </c>
      <c r="CE40" s="46">
        <v>1</v>
      </c>
      <c r="CG40" s="46">
        <v>1</v>
      </c>
      <c r="CI40" s="47"/>
    </row>
    <row r="41" spans="1:87" s="46" customFormat="1" ht="12.75" hidden="1" x14ac:dyDescent="0.25">
      <c r="A41" s="46" t="s">
        <v>93</v>
      </c>
      <c r="B41" s="46" t="s">
        <v>136</v>
      </c>
      <c r="C41" s="47" t="s">
        <v>41</v>
      </c>
      <c r="E41" s="46" t="s">
        <v>4</v>
      </c>
      <c r="G41" s="46" t="s">
        <v>4</v>
      </c>
      <c r="I41" s="46" t="s">
        <v>4</v>
      </c>
      <c r="K41" s="46" t="s">
        <v>4</v>
      </c>
      <c r="M41" s="46" t="s">
        <v>4</v>
      </c>
      <c r="O41" s="46" t="s">
        <v>361</v>
      </c>
      <c r="Q41" s="46" t="s">
        <v>361</v>
      </c>
      <c r="S41" s="46" t="s">
        <v>4</v>
      </c>
      <c r="U41" s="46" t="s">
        <v>4</v>
      </c>
      <c r="W41" s="46" t="s">
        <v>4</v>
      </c>
      <c r="Y41" s="46" t="s">
        <v>4</v>
      </c>
      <c r="AA41" s="46" t="s">
        <v>361</v>
      </c>
      <c r="AC41" s="46" t="s">
        <v>361</v>
      </c>
      <c r="AE41" s="46" t="s">
        <v>4</v>
      </c>
      <c r="AG41" s="46" t="s">
        <v>361</v>
      </c>
      <c r="AI41" s="46" t="s">
        <v>361</v>
      </c>
      <c r="AK41" s="46" t="s">
        <v>361</v>
      </c>
      <c r="AM41" s="46" t="s">
        <v>361</v>
      </c>
      <c r="AO41" s="46" t="s">
        <v>361</v>
      </c>
      <c r="AQ41" s="46" t="s">
        <v>361</v>
      </c>
      <c r="AS41" s="46" t="s">
        <v>361</v>
      </c>
      <c r="AU41" s="46" t="s">
        <v>361</v>
      </c>
      <c r="AW41" s="46" t="s">
        <v>5</v>
      </c>
      <c r="AY41" s="46" t="s">
        <v>4</v>
      </c>
      <c r="BA41" s="46" t="s">
        <v>6</v>
      </c>
      <c r="BC41" s="46" t="s">
        <v>6</v>
      </c>
      <c r="BE41" s="46" t="s">
        <v>361</v>
      </c>
      <c r="BG41" s="46" t="s">
        <v>361</v>
      </c>
      <c r="BI41" s="46" t="s">
        <v>361</v>
      </c>
      <c r="BK41" s="46" t="s">
        <v>5</v>
      </c>
      <c r="BM41" s="46" t="s">
        <v>5</v>
      </c>
      <c r="BO41" s="46">
        <v>4</v>
      </c>
      <c r="BQ41" s="46">
        <v>4</v>
      </c>
      <c r="BS41" s="46">
        <v>3</v>
      </c>
      <c r="BU41" s="46">
        <v>3</v>
      </c>
      <c r="BW41" s="46">
        <v>2</v>
      </c>
      <c r="BY41" s="46">
        <v>4</v>
      </c>
      <c r="CA41" s="46">
        <v>5</v>
      </c>
      <c r="CC41" s="46">
        <v>5</v>
      </c>
      <c r="CE41" s="46">
        <v>5</v>
      </c>
      <c r="CG41" s="46">
        <v>5</v>
      </c>
      <c r="CI41" s="47"/>
    </row>
    <row r="42" spans="1:87" s="46" customFormat="1" ht="12.75" hidden="1" x14ac:dyDescent="0.25">
      <c r="A42" s="46" t="s">
        <v>142</v>
      </c>
      <c r="B42" s="46" t="s">
        <v>143</v>
      </c>
      <c r="C42" s="47" t="s">
        <v>41</v>
      </c>
      <c r="E42" s="46" t="s">
        <v>4</v>
      </c>
      <c r="G42" s="46" t="s">
        <v>4</v>
      </c>
      <c r="I42" s="46" t="s">
        <v>361</v>
      </c>
      <c r="K42" s="46" t="s">
        <v>361</v>
      </c>
      <c r="M42" s="46" t="s">
        <v>4</v>
      </c>
      <c r="O42" s="46" t="s">
        <v>361</v>
      </c>
      <c r="Q42" s="46" t="s">
        <v>361</v>
      </c>
      <c r="S42" s="46" t="s">
        <v>361</v>
      </c>
      <c r="U42" s="46" t="s">
        <v>361</v>
      </c>
      <c r="W42" s="46" t="s">
        <v>4</v>
      </c>
      <c r="Y42" s="46" t="s">
        <v>4</v>
      </c>
      <c r="AA42" s="46" t="s">
        <v>361</v>
      </c>
      <c r="AC42" s="46" t="s">
        <v>361</v>
      </c>
      <c r="AE42" s="46" t="s">
        <v>5</v>
      </c>
      <c r="AG42" s="46" t="s">
        <v>5</v>
      </c>
      <c r="AI42" s="46" t="s">
        <v>361</v>
      </c>
      <c r="AK42" s="46" t="s">
        <v>6</v>
      </c>
      <c r="AM42" s="46" t="s">
        <v>6</v>
      </c>
      <c r="AO42" s="46" t="s">
        <v>6</v>
      </c>
      <c r="AQ42" s="46" t="s">
        <v>6</v>
      </c>
      <c r="AS42" s="46" t="s">
        <v>6</v>
      </c>
      <c r="AU42" s="46" t="s">
        <v>4</v>
      </c>
      <c r="AW42" s="46" t="s">
        <v>5</v>
      </c>
      <c r="AY42" s="46" t="s">
        <v>5</v>
      </c>
      <c r="BA42" s="46" t="s">
        <v>5</v>
      </c>
      <c r="BC42" s="46" t="s">
        <v>5</v>
      </c>
      <c r="BE42" s="46" t="s">
        <v>5</v>
      </c>
      <c r="BG42" s="46" t="s">
        <v>6</v>
      </c>
      <c r="BI42" s="46" t="s">
        <v>6</v>
      </c>
      <c r="BK42" s="46" t="s">
        <v>5</v>
      </c>
      <c r="BM42" s="46" t="s">
        <v>5</v>
      </c>
      <c r="BO42" s="46">
        <v>5</v>
      </c>
      <c r="BQ42" s="46">
        <v>5</v>
      </c>
      <c r="BS42" s="46">
        <v>5</v>
      </c>
      <c r="BU42" s="46">
        <v>5</v>
      </c>
      <c r="BW42" s="46">
        <v>3</v>
      </c>
      <c r="BY42" s="46">
        <v>1</v>
      </c>
      <c r="CA42" s="46">
        <v>5</v>
      </c>
      <c r="CC42" s="46">
        <v>3</v>
      </c>
      <c r="CE42" s="46">
        <v>1</v>
      </c>
      <c r="CG42" s="46">
        <v>2</v>
      </c>
      <c r="CI42" s="47"/>
    </row>
    <row r="43" spans="1:87" s="46" customFormat="1" ht="12.75" hidden="1" x14ac:dyDescent="0.25">
      <c r="A43" s="46" t="s">
        <v>149</v>
      </c>
      <c r="B43" s="46" t="s">
        <v>150</v>
      </c>
      <c r="C43" s="47" t="s">
        <v>41</v>
      </c>
      <c r="E43" s="46" t="s">
        <v>5</v>
      </c>
      <c r="G43" s="46" t="s">
        <v>361</v>
      </c>
      <c r="I43" s="46" t="s">
        <v>361</v>
      </c>
      <c r="K43" s="46" t="s">
        <v>361</v>
      </c>
      <c r="M43" s="46" t="s">
        <v>361</v>
      </c>
      <c r="O43" s="46" t="s">
        <v>361</v>
      </c>
      <c r="Q43" s="46" t="s">
        <v>361</v>
      </c>
      <c r="S43" s="46" t="s">
        <v>361</v>
      </c>
      <c r="U43" s="46" t="s">
        <v>361</v>
      </c>
      <c r="W43" s="46" t="s">
        <v>361</v>
      </c>
      <c r="Y43" s="46" t="s">
        <v>361</v>
      </c>
      <c r="AA43" s="46" t="s">
        <v>361</v>
      </c>
      <c r="AC43" s="46" t="s">
        <v>361</v>
      </c>
      <c r="AE43" s="46" t="s">
        <v>361</v>
      </c>
      <c r="AG43" s="46" t="s">
        <v>361</v>
      </c>
      <c r="AI43" s="46" t="s">
        <v>4</v>
      </c>
      <c r="AK43" s="46" t="s">
        <v>361</v>
      </c>
      <c r="AM43" s="46" t="s">
        <v>361</v>
      </c>
      <c r="AO43" s="46" t="s">
        <v>361</v>
      </c>
      <c r="AQ43" s="46" t="s">
        <v>361</v>
      </c>
      <c r="AS43" s="46" t="s">
        <v>361</v>
      </c>
      <c r="AU43" s="46" t="s">
        <v>361</v>
      </c>
      <c r="AW43" s="46" t="s">
        <v>361</v>
      </c>
      <c r="AY43" s="46" t="s">
        <v>4</v>
      </c>
      <c r="BA43" s="46" t="s">
        <v>361</v>
      </c>
      <c r="BC43" s="46" t="s">
        <v>361</v>
      </c>
      <c r="BE43" s="46" t="s">
        <v>361</v>
      </c>
      <c r="BG43" s="46" t="s">
        <v>361</v>
      </c>
      <c r="BI43" s="46" t="s">
        <v>361</v>
      </c>
      <c r="BK43" s="46" t="s">
        <v>361</v>
      </c>
      <c r="BM43" s="46" t="s">
        <v>361</v>
      </c>
      <c r="BO43" s="46">
        <v>5</v>
      </c>
      <c r="BQ43" s="46">
        <v>4</v>
      </c>
      <c r="BS43" s="46">
        <v>1</v>
      </c>
      <c r="BU43" s="46">
        <v>2</v>
      </c>
      <c r="BW43" s="46">
        <v>1</v>
      </c>
      <c r="BY43" s="46">
        <v>3</v>
      </c>
      <c r="CA43" s="46">
        <v>5</v>
      </c>
      <c r="CC43" s="46">
        <v>5</v>
      </c>
      <c r="CE43" s="46">
        <v>5</v>
      </c>
      <c r="CG43" s="46">
        <v>5</v>
      </c>
      <c r="CI43" s="47"/>
    </row>
    <row r="44" spans="1:87" s="46" customFormat="1" ht="12.75" hidden="1" x14ac:dyDescent="0.25">
      <c r="A44" s="46" t="s">
        <v>158</v>
      </c>
      <c r="B44" s="46" t="s">
        <v>159</v>
      </c>
      <c r="C44" s="47" t="s">
        <v>41</v>
      </c>
      <c r="E44" s="46" t="s">
        <v>361</v>
      </c>
      <c r="G44" s="46" t="s">
        <v>361</v>
      </c>
      <c r="I44" s="46" t="s">
        <v>361</v>
      </c>
      <c r="K44" s="46" t="s">
        <v>4</v>
      </c>
      <c r="M44" s="46" t="s">
        <v>361</v>
      </c>
      <c r="O44" s="46" t="s">
        <v>361</v>
      </c>
      <c r="Q44" s="46" t="s">
        <v>361</v>
      </c>
      <c r="S44" s="46" t="s">
        <v>361</v>
      </c>
      <c r="U44" s="46" t="s">
        <v>361</v>
      </c>
      <c r="W44" s="46" t="s">
        <v>361</v>
      </c>
      <c r="Y44" s="46" t="s">
        <v>4</v>
      </c>
      <c r="AA44" s="46" t="s">
        <v>361</v>
      </c>
      <c r="AC44" s="46" t="s">
        <v>361</v>
      </c>
      <c r="AE44" s="46" t="s">
        <v>361</v>
      </c>
      <c r="AG44" s="46" t="s">
        <v>361</v>
      </c>
      <c r="AI44" s="46" t="s">
        <v>361</v>
      </c>
      <c r="AK44" s="46" t="s">
        <v>361</v>
      </c>
      <c r="AM44" s="46" t="s">
        <v>361</v>
      </c>
      <c r="AO44" s="46" t="s">
        <v>361</v>
      </c>
      <c r="AQ44" s="46" t="s">
        <v>361</v>
      </c>
      <c r="AS44" s="46" t="s">
        <v>361</v>
      </c>
      <c r="AU44" s="46" t="s">
        <v>361</v>
      </c>
      <c r="AW44" s="46" t="s">
        <v>361</v>
      </c>
      <c r="AY44" s="46" t="s">
        <v>361</v>
      </c>
      <c r="BA44" s="46" t="s">
        <v>361</v>
      </c>
      <c r="BC44" s="46" t="s">
        <v>361</v>
      </c>
      <c r="BE44" s="46" t="s">
        <v>361</v>
      </c>
      <c r="BG44" s="46" t="s">
        <v>361</v>
      </c>
      <c r="BI44" s="46" t="s">
        <v>361</v>
      </c>
      <c r="BK44" s="46" t="s">
        <v>361</v>
      </c>
      <c r="BM44" s="46" t="s">
        <v>361</v>
      </c>
      <c r="BO44" s="46">
        <v>5</v>
      </c>
      <c r="BQ44" s="46">
        <v>1</v>
      </c>
      <c r="BS44" s="46">
        <v>1</v>
      </c>
      <c r="BU44" s="46">
        <v>2</v>
      </c>
      <c r="BW44" s="46">
        <v>3</v>
      </c>
      <c r="BY44" s="46">
        <v>1</v>
      </c>
      <c r="CA44" s="46">
        <v>1</v>
      </c>
      <c r="CC44" s="46">
        <v>3</v>
      </c>
      <c r="CE44" s="46">
        <v>3</v>
      </c>
      <c r="CG44" s="46">
        <v>3</v>
      </c>
      <c r="CI44" s="47"/>
    </row>
    <row r="45" spans="1:87" s="46" customFormat="1" ht="12.75" hidden="1" x14ac:dyDescent="0.25">
      <c r="A45" s="46" t="s">
        <v>184</v>
      </c>
      <c r="B45" s="46" t="s">
        <v>185</v>
      </c>
      <c r="C45" s="47" t="s">
        <v>41</v>
      </c>
      <c r="E45" s="46" t="s">
        <v>5</v>
      </c>
      <c r="G45" s="46" t="s">
        <v>5</v>
      </c>
      <c r="I45" s="46" t="s">
        <v>361</v>
      </c>
      <c r="K45" s="46" t="s">
        <v>4</v>
      </c>
      <c r="M45" s="46" t="s">
        <v>6</v>
      </c>
      <c r="O45" s="46" t="s">
        <v>361</v>
      </c>
      <c r="Q45" s="46" t="s">
        <v>361</v>
      </c>
      <c r="S45" s="46" t="s">
        <v>4</v>
      </c>
      <c r="U45" s="46" t="s">
        <v>4</v>
      </c>
      <c r="W45" s="46" t="s">
        <v>4</v>
      </c>
      <c r="Y45" s="46" t="s">
        <v>5</v>
      </c>
      <c r="AA45" s="46" t="s">
        <v>5</v>
      </c>
      <c r="AC45" s="46" t="s">
        <v>5</v>
      </c>
      <c r="AE45" s="46" t="s">
        <v>6</v>
      </c>
      <c r="AG45" s="46" t="s">
        <v>4</v>
      </c>
      <c r="AI45" s="46" t="s">
        <v>4</v>
      </c>
      <c r="AK45" s="46" t="s">
        <v>361</v>
      </c>
      <c r="AM45" s="46" t="s">
        <v>5</v>
      </c>
      <c r="AO45" s="46" t="s">
        <v>5</v>
      </c>
      <c r="AQ45" s="46" t="s">
        <v>4</v>
      </c>
      <c r="AS45" s="46" t="s">
        <v>361</v>
      </c>
      <c r="AU45" s="46" t="s">
        <v>6</v>
      </c>
      <c r="AW45" s="46" t="s">
        <v>5</v>
      </c>
      <c r="AY45" s="46" t="s">
        <v>4</v>
      </c>
      <c r="BA45" s="46" t="s">
        <v>361</v>
      </c>
      <c r="BC45" s="46" t="s">
        <v>5</v>
      </c>
      <c r="BE45" s="46" t="s">
        <v>361</v>
      </c>
      <c r="BG45" s="46" t="s">
        <v>5</v>
      </c>
      <c r="BI45" s="46" t="s">
        <v>361</v>
      </c>
      <c r="BK45" s="46" t="s">
        <v>361</v>
      </c>
      <c r="BM45" s="46" t="s">
        <v>361</v>
      </c>
      <c r="BO45" s="46">
        <v>3</v>
      </c>
      <c r="BQ45" s="46">
        <v>3</v>
      </c>
      <c r="BS45" s="46">
        <v>1</v>
      </c>
      <c r="BU45" s="46">
        <v>1</v>
      </c>
      <c r="BW45" s="46">
        <v>1</v>
      </c>
      <c r="BY45" s="46">
        <v>1</v>
      </c>
      <c r="CA45" s="46">
        <v>1</v>
      </c>
      <c r="CC45" s="46">
        <v>2</v>
      </c>
      <c r="CE45" s="46">
        <v>1</v>
      </c>
      <c r="CG45" s="46">
        <v>1</v>
      </c>
      <c r="CI45" s="47"/>
    </row>
    <row r="46" spans="1:87" s="46" customFormat="1" ht="12.75" hidden="1" x14ac:dyDescent="0.25">
      <c r="A46" s="46" t="s">
        <v>192</v>
      </c>
      <c r="B46" s="46" t="s">
        <v>193</v>
      </c>
      <c r="C46" s="47" t="s">
        <v>41</v>
      </c>
      <c r="E46" s="46" t="s">
        <v>4</v>
      </c>
      <c r="G46" s="46" t="s">
        <v>361</v>
      </c>
      <c r="I46" s="46" t="s">
        <v>4</v>
      </c>
      <c r="K46" s="46" t="s">
        <v>4</v>
      </c>
      <c r="M46" s="46" t="s">
        <v>361</v>
      </c>
      <c r="O46" s="46" t="s">
        <v>4</v>
      </c>
      <c r="Q46" s="46" t="s">
        <v>6</v>
      </c>
      <c r="S46" s="46" t="s">
        <v>6</v>
      </c>
      <c r="U46" s="46" t="s">
        <v>6</v>
      </c>
      <c r="W46" s="46" t="s">
        <v>6</v>
      </c>
      <c r="Y46" s="46" t="s">
        <v>4</v>
      </c>
      <c r="AA46" s="46" t="s">
        <v>6</v>
      </c>
      <c r="AC46" s="46" t="s">
        <v>361</v>
      </c>
      <c r="AE46" s="46" t="s">
        <v>361</v>
      </c>
      <c r="AG46" s="46" t="s">
        <v>361</v>
      </c>
      <c r="AI46" s="46" t="s">
        <v>4</v>
      </c>
      <c r="AK46" s="46" t="s">
        <v>361</v>
      </c>
      <c r="AM46" s="46" t="s">
        <v>361</v>
      </c>
      <c r="AO46" s="46" t="s">
        <v>361</v>
      </c>
      <c r="AQ46" s="46" t="s">
        <v>4</v>
      </c>
      <c r="AS46" s="46" t="s">
        <v>361</v>
      </c>
      <c r="AU46" s="46" t="s">
        <v>361</v>
      </c>
      <c r="AW46" s="46" t="s">
        <v>4</v>
      </c>
      <c r="AY46" s="46" t="s">
        <v>4</v>
      </c>
      <c r="BA46" s="46" t="s">
        <v>361</v>
      </c>
      <c r="BC46" s="46" t="s">
        <v>5</v>
      </c>
      <c r="BE46" s="46" t="s">
        <v>5</v>
      </c>
      <c r="BG46" s="46" t="s">
        <v>361</v>
      </c>
      <c r="BI46" s="46" t="s">
        <v>361</v>
      </c>
      <c r="BK46" s="46" t="s">
        <v>361</v>
      </c>
      <c r="BM46" s="46" t="s">
        <v>361</v>
      </c>
      <c r="BO46" s="46">
        <v>1</v>
      </c>
      <c r="BQ46" s="46">
        <v>1</v>
      </c>
      <c r="BS46" s="46">
        <v>1</v>
      </c>
      <c r="BU46" s="46">
        <v>1</v>
      </c>
      <c r="BW46" s="46">
        <v>1</v>
      </c>
      <c r="BY46" s="46">
        <v>1</v>
      </c>
      <c r="CA46" s="46">
        <v>1</v>
      </c>
      <c r="CC46" s="46">
        <v>3</v>
      </c>
      <c r="CE46" s="46">
        <v>2</v>
      </c>
      <c r="CG46" s="46">
        <v>3</v>
      </c>
      <c r="CI46" s="47"/>
    </row>
    <row r="47" spans="1:87" s="46" customFormat="1" ht="12.75" hidden="1" x14ac:dyDescent="0.25">
      <c r="A47" s="46" t="s">
        <v>195</v>
      </c>
      <c r="B47" s="46" t="s">
        <v>196</v>
      </c>
      <c r="C47" s="47" t="s">
        <v>41</v>
      </c>
      <c r="E47" s="46" t="s">
        <v>4</v>
      </c>
      <c r="G47" s="46" t="s">
        <v>4</v>
      </c>
      <c r="I47" s="46" t="s">
        <v>361</v>
      </c>
      <c r="K47" s="46" t="s">
        <v>4</v>
      </c>
      <c r="M47" s="46" t="s">
        <v>4</v>
      </c>
      <c r="O47" s="46" t="s">
        <v>361</v>
      </c>
      <c r="Q47" s="46" t="s">
        <v>361</v>
      </c>
      <c r="S47" s="46" t="s">
        <v>361</v>
      </c>
      <c r="U47" s="46" t="s">
        <v>361</v>
      </c>
      <c r="W47" s="46" t="s">
        <v>361</v>
      </c>
      <c r="Y47" s="46" t="s">
        <v>4</v>
      </c>
      <c r="AA47" s="46" t="s">
        <v>6</v>
      </c>
      <c r="AC47" s="46" t="s">
        <v>6</v>
      </c>
      <c r="AE47" s="46" t="s">
        <v>5</v>
      </c>
      <c r="AG47" s="46" t="s">
        <v>5</v>
      </c>
      <c r="AI47" s="46" t="s">
        <v>361</v>
      </c>
      <c r="AK47" s="46" t="s">
        <v>5</v>
      </c>
      <c r="AM47" s="46" t="s">
        <v>6</v>
      </c>
      <c r="AO47" s="46" t="s">
        <v>6</v>
      </c>
      <c r="AQ47" s="46" t="s">
        <v>6</v>
      </c>
      <c r="AS47" s="46" t="s">
        <v>6</v>
      </c>
      <c r="AU47" s="46" t="s">
        <v>6</v>
      </c>
      <c r="AW47" s="46" t="s">
        <v>10</v>
      </c>
      <c r="AY47" s="46" t="s">
        <v>5</v>
      </c>
      <c r="BA47" s="46" t="s">
        <v>5</v>
      </c>
      <c r="BC47" s="46" t="s">
        <v>5</v>
      </c>
      <c r="BE47" s="46" t="s">
        <v>6</v>
      </c>
      <c r="BG47" s="46" t="s">
        <v>5</v>
      </c>
      <c r="BI47" s="46" t="s">
        <v>361</v>
      </c>
      <c r="BK47" s="46" t="s">
        <v>5</v>
      </c>
      <c r="BM47" s="46" t="s">
        <v>5</v>
      </c>
      <c r="BO47" s="46">
        <v>3</v>
      </c>
      <c r="BQ47" s="46">
        <v>5</v>
      </c>
      <c r="BS47" s="46">
        <v>5</v>
      </c>
      <c r="BU47" s="46">
        <v>5</v>
      </c>
      <c r="BW47" s="46">
        <v>5</v>
      </c>
      <c r="BY47" s="46">
        <v>1</v>
      </c>
      <c r="CA47" s="46">
        <v>2</v>
      </c>
      <c r="CC47" s="46">
        <v>3</v>
      </c>
      <c r="CE47" s="46">
        <v>2</v>
      </c>
      <c r="CG47" s="46">
        <v>2</v>
      </c>
      <c r="CI47" s="47"/>
    </row>
    <row r="48" spans="1:87" s="46" customFormat="1" ht="12.75" hidden="1" x14ac:dyDescent="0.25">
      <c r="A48" s="46" t="s">
        <v>226</v>
      </c>
      <c r="B48" s="46" t="s">
        <v>227</v>
      </c>
      <c r="C48" s="47" t="s">
        <v>41</v>
      </c>
      <c r="E48" s="46" t="s">
        <v>4</v>
      </c>
      <c r="G48" s="46" t="s">
        <v>5</v>
      </c>
      <c r="I48" s="46" t="s">
        <v>4</v>
      </c>
      <c r="K48" s="46" t="s">
        <v>361</v>
      </c>
      <c r="M48" s="46" t="s">
        <v>10</v>
      </c>
      <c r="O48" s="46" t="s">
        <v>4</v>
      </c>
      <c r="Q48" s="46" t="s">
        <v>4</v>
      </c>
      <c r="S48" s="46" t="s">
        <v>4</v>
      </c>
      <c r="U48" s="46" t="s">
        <v>4</v>
      </c>
      <c r="W48" s="46" t="s">
        <v>4</v>
      </c>
      <c r="Y48" s="46" t="s">
        <v>4</v>
      </c>
      <c r="AA48" s="46" t="s">
        <v>361</v>
      </c>
      <c r="AC48" s="46" t="s">
        <v>361</v>
      </c>
      <c r="AE48" s="46" t="s">
        <v>4</v>
      </c>
      <c r="AG48" s="46" t="s">
        <v>361</v>
      </c>
      <c r="AI48" s="46" t="s">
        <v>4</v>
      </c>
      <c r="AK48" s="46" t="s">
        <v>361</v>
      </c>
      <c r="AM48" s="46" t="s">
        <v>361</v>
      </c>
      <c r="AO48" s="46" t="s">
        <v>361</v>
      </c>
      <c r="AQ48" s="46" t="s">
        <v>361</v>
      </c>
      <c r="AS48" s="46" t="s">
        <v>361</v>
      </c>
      <c r="AU48" s="46" t="s">
        <v>361</v>
      </c>
      <c r="AW48" s="46" t="s">
        <v>4</v>
      </c>
      <c r="AY48" s="46" t="s">
        <v>4</v>
      </c>
      <c r="BA48" s="46" t="s">
        <v>361</v>
      </c>
      <c r="BC48" s="46" t="s">
        <v>361</v>
      </c>
      <c r="BE48" s="46" t="s">
        <v>361</v>
      </c>
      <c r="BG48" s="46" t="s">
        <v>361</v>
      </c>
      <c r="BI48" s="46" t="s">
        <v>4</v>
      </c>
      <c r="BK48" s="46" t="s">
        <v>361</v>
      </c>
      <c r="BM48" s="46" t="s">
        <v>361</v>
      </c>
      <c r="BO48" s="46">
        <v>2</v>
      </c>
      <c r="BQ48" s="46">
        <v>1</v>
      </c>
      <c r="BS48" s="46">
        <v>2</v>
      </c>
      <c r="BU48" s="46">
        <v>3</v>
      </c>
      <c r="BW48" s="46">
        <v>1</v>
      </c>
      <c r="BY48" s="46">
        <v>2</v>
      </c>
      <c r="CA48" s="46">
        <v>2</v>
      </c>
      <c r="CC48" s="46">
        <v>3</v>
      </c>
      <c r="CE48" s="46">
        <v>2</v>
      </c>
      <c r="CG48" s="46">
        <v>2</v>
      </c>
      <c r="CI48" s="47"/>
    </row>
    <row r="49" spans="1:87" s="46" customFormat="1" ht="12.75" hidden="1" x14ac:dyDescent="0.25">
      <c r="A49" s="46" t="s">
        <v>253</v>
      </c>
      <c r="B49" s="46" t="s">
        <v>254</v>
      </c>
      <c r="C49" s="47" t="s">
        <v>41</v>
      </c>
      <c r="E49" s="46" t="s">
        <v>4</v>
      </c>
      <c r="G49" s="46" t="s">
        <v>4</v>
      </c>
      <c r="I49" s="46" t="s">
        <v>4</v>
      </c>
      <c r="K49" s="46" t="s">
        <v>361</v>
      </c>
      <c r="M49" s="46" t="s">
        <v>4</v>
      </c>
      <c r="O49" s="46" t="s">
        <v>4</v>
      </c>
      <c r="Q49" s="46" t="s">
        <v>4</v>
      </c>
      <c r="S49" s="46" t="s">
        <v>4</v>
      </c>
      <c r="U49" s="46" t="s">
        <v>4</v>
      </c>
      <c r="W49" s="46" t="s">
        <v>4</v>
      </c>
      <c r="Y49" s="46" t="s">
        <v>4</v>
      </c>
      <c r="AA49" s="46" t="s">
        <v>361</v>
      </c>
      <c r="AC49" s="46" t="s">
        <v>361</v>
      </c>
      <c r="AE49" s="46" t="s">
        <v>361</v>
      </c>
      <c r="AG49" s="46" t="s">
        <v>361</v>
      </c>
      <c r="AI49" s="46" t="s">
        <v>4</v>
      </c>
      <c r="AK49" s="46" t="s">
        <v>361</v>
      </c>
      <c r="AM49" s="46" t="s">
        <v>361</v>
      </c>
      <c r="AO49" s="46" t="s">
        <v>361</v>
      </c>
      <c r="AQ49" s="46" t="s">
        <v>361</v>
      </c>
      <c r="AS49" s="46" t="s">
        <v>361</v>
      </c>
      <c r="AU49" s="46" t="s">
        <v>361</v>
      </c>
      <c r="AW49" s="46" t="s">
        <v>361</v>
      </c>
      <c r="AY49" s="46" t="s">
        <v>4</v>
      </c>
      <c r="BA49" s="46" t="s">
        <v>5</v>
      </c>
      <c r="BC49" s="46" t="s">
        <v>5</v>
      </c>
      <c r="BE49" s="46" t="s">
        <v>361</v>
      </c>
      <c r="BG49" s="46" t="s">
        <v>361</v>
      </c>
      <c r="BI49" s="46" t="s">
        <v>361</v>
      </c>
      <c r="BK49" s="46" t="s">
        <v>10</v>
      </c>
      <c r="BM49" s="46" t="s">
        <v>361</v>
      </c>
      <c r="BO49" s="46">
        <v>5</v>
      </c>
      <c r="BQ49" s="46">
        <v>3</v>
      </c>
      <c r="BS49" s="46">
        <v>1</v>
      </c>
      <c r="BU49" s="46">
        <v>4</v>
      </c>
      <c r="BW49" s="46">
        <v>1</v>
      </c>
      <c r="BY49" s="46">
        <v>1</v>
      </c>
      <c r="CA49" s="46">
        <v>2</v>
      </c>
      <c r="CC49" s="46">
        <v>3</v>
      </c>
      <c r="CE49" s="46">
        <v>2</v>
      </c>
      <c r="CG49" s="46">
        <v>2</v>
      </c>
      <c r="CI49" s="47"/>
    </row>
    <row r="50" spans="1:87" s="46" customFormat="1" ht="12.75" hidden="1" x14ac:dyDescent="0.25">
      <c r="A50" s="46" t="s">
        <v>257</v>
      </c>
      <c r="B50" s="46" t="s">
        <v>258</v>
      </c>
      <c r="C50" s="47" t="s">
        <v>41</v>
      </c>
      <c r="E50" s="46" t="s">
        <v>4</v>
      </c>
      <c r="G50" s="46" t="s">
        <v>10</v>
      </c>
      <c r="I50" s="46" t="s">
        <v>361</v>
      </c>
      <c r="K50" s="46" t="s">
        <v>361</v>
      </c>
      <c r="M50" s="46" t="s">
        <v>6</v>
      </c>
      <c r="O50" s="46" t="s">
        <v>5</v>
      </c>
      <c r="Q50" s="46" t="s">
        <v>5</v>
      </c>
      <c r="S50" s="46" t="s">
        <v>5</v>
      </c>
      <c r="U50" s="46" t="s">
        <v>5</v>
      </c>
      <c r="W50" s="46" t="s">
        <v>5</v>
      </c>
      <c r="Y50" s="46" t="s">
        <v>5</v>
      </c>
      <c r="AA50" s="46" t="s">
        <v>5</v>
      </c>
      <c r="AC50" s="46" t="s">
        <v>5</v>
      </c>
      <c r="AE50" s="46" t="s">
        <v>6</v>
      </c>
      <c r="AG50" s="46" t="s">
        <v>5</v>
      </c>
      <c r="AI50" s="46" t="s">
        <v>6</v>
      </c>
      <c r="AK50" s="46" t="s">
        <v>6</v>
      </c>
      <c r="AM50" s="46" t="s">
        <v>5</v>
      </c>
      <c r="AO50" s="46" t="s">
        <v>5</v>
      </c>
      <c r="AQ50" s="46" t="s">
        <v>6</v>
      </c>
      <c r="AS50" s="46" t="s">
        <v>6</v>
      </c>
      <c r="AU50" s="46" t="s">
        <v>6</v>
      </c>
      <c r="AW50" s="46" t="s">
        <v>6</v>
      </c>
      <c r="AY50" s="46" t="s">
        <v>6</v>
      </c>
      <c r="BA50" s="46" t="s">
        <v>5</v>
      </c>
      <c r="BC50" s="46" t="s">
        <v>6</v>
      </c>
      <c r="BE50" s="46" t="s">
        <v>6</v>
      </c>
      <c r="BG50" s="46" t="s">
        <v>6</v>
      </c>
      <c r="BI50" s="46" t="s">
        <v>5</v>
      </c>
      <c r="BK50" s="46" t="s">
        <v>5</v>
      </c>
      <c r="BM50" s="46" t="s">
        <v>361</v>
      </c>
      <c r="BO50" s="46">
        <v>4</v>
      </c>
      <c r="BQ50" s="46">
        <v>3</v>
      </c>
      <c r="BS50" s="46">
        <v>3</v>
      </c>
      <c r="BU50" s="46">
        <v>3</v>
      </c>
      <c r="BW50" s="46">
        <v>4</v>
      </c>
      <c r="BY50" s="46">
        <v>5</v>
      </c>
      <c r="CA50" s="46">
        <v>3</v>
      </c>
      <c r="CC50" s="46">
        <v>3</v>
      </c>
      <c r="CE50" s="46">
        <v>3</v>
      </c>
      <c r="CG50" s="46">
        <v>3</v>
      </c>
      <c r="CI50" s="47" t="s">
        <v>259</v>
      </c>
    </row>
    <row r="51" spans="1:87" s="46" customFormat="1" ht="12.75" hidden="1" x14ac:dyDescent="0.25">
      <c r="A51" s="46" t="s">
        <v>269</v>
      </c>
      <c r="B51" s="46" t="s">
        <v>270</v>
      </c>
      <c r="C51" s="47" t="s">
        <v>41</v>
      </c>
      <c r="E51" s="46" t="s">
        <v>4</v>
      </c>
      <c r="G51" s="46" t="s">
        <v>361</v>
      </c>
      <c r="I51" s="46" t="s">
        <v>6</v>
      </c>
      <c r="K51" s="46" t="s">
        <v>361</v>
      </c>
      <c r="M51" s="46" t="s">
        <v>361</v>
      </c>
      <c r="O51" s="46" t="s">
        <v>6</v>
      </c>
      <c r="Q51" s="46" t="s">
        <v>6</v>
      </c>
      <c r="S51" s="46" t="s">
        <v>6</v>
      </c>
      <c r="U51" s="46" t="s">
        <v>6</v>
      </c>
      <c r="W51" s="46" t="s">
        <v>6</v>
      </c>
      <c r="Y51" s="46" t="s">
        <v>361</v>
      </c>
      <c r="AA51" s="46" t="s">
        <v>361</v>
      </c>
      <c r="AC51" s="46" t="s">
        <v>361</v>
      </c>
      <c r="AE51" s="46" t="s">
        <v>5</v>
      </c>
      <c r="AG51" s="46" t="s">
        <v>5</v>
      </c>
      <c r="AI51" s="46" t="s">
        <v>361</v>
      </c>
      <c r="AK51" s="46" t="s">
        <v>6</v>
      </c>
      <c r="AM51" s="46" t="s">
        <v>5</v>
      </c>
      <c r="AO51" s="46" t="s">
        <v>5</v>
      </c>
      <c r="AQ51" s="46" t="s">
        <v>6</v>
      </c>
      <c r="AS51" s="46" t="s">
        <v>361</v>
      </c>
      <c r="AU51" s="46" t="s">
        <v>6</v>
      </c>
      <c r="AW51" s="46" t="s">
        <v>361</v>
      </c>
      <c r="AY51" s="46" t="s">
        <v>6</v>
      </c>
      <c r="BA51" s="46" t="s">
        <v>5</v>
      </c>
      <c r="BC51" s="46" t="s">
        <v>5</v>
      </c>
      <c r="BE51" s="46" t="s">
        <v>5</v>
      </c>
      <c r="BG51" s="46" t="s">
        <v>5</v>
      </c>
      <c r="BI51" s="46" t="s">
        <v>5</v>
      </c>
      <c r="BK51" s="46" t="s">
        <v>5</v>
      </c>
      <c r="BM51" s="46" t="s">
        <v>361</v>
      </c>
      <c r="BO51" s="46">
        <v>2</v>
      </c>
      <c r="BQ51" s="46">
        <v>3</v>
      </c>
      <c r="BS51" s="46">
        <v>2</v>
      </c>
      <c r="BU51" s="46">
        <v>4</v>
      </c>
      <c r="BW51" s="46">
        <v>1</v>
      </c>
      <c r="BY51" s="46">
        <v>4</v>
      </c>
      <c r="CA51" s="46">
        <v>3</v>
      </c>
      <c r="CC51" s="46">
        <v>5</v>
      </c>
      <c r="CE51" s="46">
        <v>5</v>
      </c>
      <c r="CG51" s="46">
        <v>3</v>
      </c>
      <c r="CI51" s="47"/>
    </row>
    <row r="52" spans="1:87" s="46" customFormat="1" ht="12.75" hidden="1" x14ac:dyDescent="0.25">
      <c r="A52" s="46" t="s">
        <v>72</v>
      </c>
      <c r="B52" s="46" t="s">
        <v>278</v>
      </c>
      <c r="C52" s="47" t="s">
        <v>41</v>
      </c>
      <c r="E52" s="46" t="s">
        <v>4</v>
      </c>
      <c r="G52" s="46" t="s">
        <v>4</v>
      </c>
      <c r="I52" s="46" t="s">
        <v>361</v>
      </c>
      <c r="K52" s="46" t="s">
        <v>361</v>
      </c>
      <c r="M52" s="46" t="s">
        <v>4</v>
      </c>
      <c r="O52" s="46" t="s">
        <v>4</v>
      </c>
      <c r="Q52" s="46" t="s">
        <v>4</v>
      </c>
      <c r="S52" s="46" t="s">
        <v>4</v>
      </c>
      <c r="U52" s="46" t="s">
        <v>4</v>
      </c>
      <c r="W52" s="46" t="s">
        <v>4</v>
      </c>
      <c r="Y52" s="46" t="s">
        <v>4</v>
      </c>
      <c r="AA52" s="46" t="s">
        <v>361</v>
      </c>
      <c r="AC52" s="46" t="s">
        <v>361</v>
      </c>
      <c r="AE52" s="46" t="s">
        <v>361</v>
      </c>
      <c r="AG52" s="46" t="s">
        <v>361</v>
      </c>
      <c r="AI52" s="46" t="s">
        <v>361</v>
      </c>
      <c r="AK52" s="46" t="s">
        <v>361</v>
      </c>
      <c r="AM52" s="46" t="s">
        <v>361</v>
      </c>
      <c r="AO52" s="46" t="s">
        <v>361</v>
      </c>
      <c r="AQ52" s="46" t="s">
        <v>361</v>
      </c>
      <c r="AS52" s="46" t="s">
        <v>361</v>
      </c>
      <c r="AU52" s="46" t="s">
        <v>361</v>
      </c>
      <c r="AW52" s="46" t="s">
        <v>361</v>
      </c>
      <c r="AY52" s="46" t="s">
        <v>361</v>
      </c>
      <c r="BA52" s="46" t="s">
        <v>361</v>
      </c>
      <c r="BC52" s="46" t="s">
        <v>361</v>
      </c>
      <c r="BE52" s="46" t="s">
        <v>4</v>
      </c>
      <c r="BG52" s="46" t="s">
        <v>361</v>
      </c>
      <c r="BI52" s="46" t="s">
        <v>361</v>
      </c>
      <c r="BK52" s="46" t="s">
        <v>361</v>
      </c>
      <c r="BM52" s="46" t="s">
        <v>361</v>
      </c>
      <c r="BO52" s="46">
        <v>1</v>
      </c>
      <c r="BQ52" s="46">
        <v>2</v>
      </c>
      <c r="BS52" s="46">
        <v>2</v>
      </c>
      <c r="BU52" s="46">
        <v>3</v>
      </c>
      <c r="BW52" s="46">
        <v>3</v>
      </c>
      <c r="BY52" s="46">
        <v>1</v>
      </c>
      <c r="CA52" s="46">
        <v>4</v>
      </c>
      <c r="CC52" s="46">
        <v>3</v>
      </c>
      <c r="CE52" s="46">
        <v>2</v>
      </c>
      <c r="CG52" s="46">
        <v>4</v>
      </c>
      <c r="CI52" s="47"/>
    </row>
    <row r="53" spans="1:87" s="46" customFormat="1" ht="12.75" hidden="1" x14ac:dyDescent="0.25">
      <c r="A53" s="46" t="s">
        <v>286</v>
      </c>
      <c r="B53" s="46" t="s">
        <v>287</v>
      </c>
      <c r="C53" s="47" t="s">
        <v>41</v>
      </c>
      <c r="E53" s="46" t="s">
        <v>4</v>
      </c>
      <c r="G53" s="46" t="s">
        <v>4</v>
      </c>
      <c r="I53" s="46" t="s">
        <v>6</v>
      </c>
      <c r="K53" s="46" t="s">
        <v>361</v>
      </c>
      <c r="M53" s="46" t="s">
        <v>6</v>
      </c>
      <c r="O53" s="46" t="s">
        <v>4</v>
      </c>
      <c r="Q53" s="46" t="s">
        <v>4</v>
      </c>
      <c r="S53" s="46" t="s">
        <v>4</v>
      </c>
      <c r="U53" s="46" t="s">
        <v>4</v>
      </c>
      <c r="W53" s="46" t="s">
        <v>4</v>
      </c>
      <c r="Y53" s="46" t="s">
        <v>4</v>
      </c>
      <c r="AA53" s="46" t="s">
        <v>6</v>
      </c>
      <c r="AC53" s="46" t="s">
        <v>6</v>
      </c>
      <c r="AE53" s="46" t="s">
        <v>361</v>
      </c>
      <c r="AG53" s="46" t="s">
        <v>361</v>
      </c>
      <c r="AI53" s="46" t="s">
        <v>361</v>
      </c>
      <c r="AK53" s="46" t="s">
        <v>6</v>
      </c>
      <c r="AM53" s="46" t="s">
        <v>6</v>
      </c>
      <c r="AO53" s="46" t="s">
        <v>6</v>
      </c>
      <c r="AQ53" s="46" t="s">
        <v>6</v>
      </c>
      <c r="AS53" s="46" t="s">
        <v>6</v>
      </c>
      <c r="AU53" s="46" t="s">
        <v>6</v>
      </c>
      <c r="AW53" s="46" t="s">
        <v>6</v>
      </c>
      <c r="AY53" s="46" t="s">
        <v>361</v>
      </c>
      <c r="BA53" s="46" t="s">
        <v>361</v>
      </c>
      <c r="BC53" s="46" t="s">
        <v>361</v>
      </c>
      <c r="BE53" s="46" t="s">
        <v>361</v>
      </c>
      <c r="BG53" s="46" t="s">
        <v>361</v>
      </c>
      <c r="BI53" s="46" t="s">
        <v>361</v>
      </c>
      <c r="BK53" s="46" t="s">
        <v>361</v>
      </c>
      <c r="BM53" s="46" t="s">
        <v>361</v>
      </c>
      <c r="BO53" s="46">
        <v>5</v>
      </c>
      <c r="BQ53" s="46">
        <v>3</v>
      </c>
      <c r="BS53" s="46">
        <v>3</v>
      </c>
      <c r="BU53" s="46">
        <v>5</v>
      </c>
      <c r="BW53" s="46">
        <v>5</v>
      </c>
      <c r="BY53" s="46">
        <v>1</v>
      </c>
      <c r="CA53" s="46">
        <v>3</v>
      </c>
      <c r="CC53" s="46">
        <v>1</v>
      </c>
      <c r="CE53" s="46">
        <v>1</v>
      </c>
      <c r="CG53" s="46">
        <v>1</v>
      </c>
      <c r="CI53" s="47"/>
    </row>
    <row r="54" spans="1:87" s="46" customFormat="1" ht="12.75" hidden="1" x14ac:dyDescent="0.25">
      <c r="A54" s="46" t="s">
        <v>292</v>
      </c>
      <c r="B54" s="46" t="s">
        <v>293</v>
      </c>
      <c r="C54" s="47" t="s">
        <v>41</v>
      </c>
      <c r="E54" s="46" t="s">
        <v>4</v>
      </c>
      <c r="G54" s="46" t="s">
        <v>4</v>
      </c>
      <c r="I54" s="46" t="s">
        <v>4</v>
      </c>
      <c r="K54" s="46" t="s">
        <v>361</v>
      </c>
      <c r="M54" s="46" t="s">
        <v>361</v>
      </c>
      <c r="O54" s="46" t="s">
        <v>4</v>
      </c>
      <c r="Q54" s="46" t="s">
        <v>4</v>
      </c>
      <c r="S54" s="46" t="s">
        <v>4</v>
      </c>
      <c r="U54" s="46" t="s">
        <v>4</v>
      </c>
      <c r="W54" s="46" t="s">
        <v>4</v>
      </c>
      <c r="Y54" s="46" t="s">
        <v>4</v>
      </c>
      <c r="AA54" s="46" t="s">
        <v>361</v>
      </c>
      <c r="AC54" s="46" t="s">
        <v>361</v>
      </c>
      <c r="AE54" s="46" t="s">
        <v>5</v>
      </c>
      <c r="AG54" s="46" t="s">
        <v>5</v>
      </c>
      <c r="AI54" s="46" t="s">
        <v>4</v>
      </c>
      <c r="AK54" s="46" t="s">
        <v>4</v>
      </c>
      <c r="AM54" s="46" t="s">
        <v>4</v>
      </c>
      <c r="AO54" s="46" t="s">
        <v>4</v>
      </c>
      <c r="AQ54" s="46" t="s">
        <v>4</v>
      </c>
      <c r="AS54" s="46" t="s">
        <v>4</v>
      </c>
      <c r="AU54" s="46" t="s">
        <v>4</v>
      </c>
      <c r="AW54" s="46" t="s">
        <v>5</v>
      </c>
      <c r="AY54" s="46" t="s">
        <v>5</v>
      </c>
      <c r="BA54" s="46" t="s">
        <v>5</v>
      </c>
      <c r="BC54" s="46" t="s">
        <v>5</v>
      </c>
      <c r="BE54" s="46" t="s">
        <v>5</v>
      </c>
      <c r="BG54" s="46" t="s">
        <v>361</v>
      </c>
      <c r="BI54" s="46" t="s">
        <v>361</v>
      </c>
      <c r="BK54" s="46" t="s">
        <v>5</v>
      </c>
      <c r="BM54" s="46" t="s">
        <v>5</v>
      </c>
      <c r="BO54" s="46">
        <v>2</v>
      </c>
      <c r="BQ54" s="46">
        <v>4</v>
      </c>
      <c r="BS54" s="46">
        <v>4</v>
      </c>
      <c r="BU54" s="46">
        <v>2</v>
      </c>
      <c r="BW54" s="46">
        <v>3</v>
      </c>
      <c r="BY54" s="46">
        <v>1</v>
      </c>
      <c r="CA54" s="46">
        <v>5</v>
      </c>
      <c r="CC54" s="46">
        <v>5</v>
      </c>
      <c r="CE54" s="46">
        <v>1</v>
      </c>
      <c r="CG54" s="46">
        <v>3</v>
      </c>
      <c r="CI54" s="47"/>
    </row>
    <row r="55" spans="1:87" s="46" customFormat="1" ht="12.75" hidden="1" x14ac:dyDescent="0.25">
      <c r="A55" s="46" t="s">
        <v>306</v>
      </c>
      <c r="B55" s="46" t="s">
        <v>307</v>
      </c>
      <c r="C55" s="47" t="s">
        <v>41</v>
      </c>
      <c r="E55" s="46" t="s">
        <v>4</v>
      </c>
      <c r="G55" s="46" t="s">
        <v>4</v>
      </c>
      <c r="I55" s="46" t="s">
        <v>4</v>
      </c>
      <c r="K55" s="46" t="s">
        <v>4</v>
      </c>
      <c r="M55" s="46" t="s">
        <v>4</v>
      </c>
      <c r="O55" s="46" t="s">
        <v>4</v>
      </c>
      <c r="Q55" s="46" t="s">
        <v>4</v>
      </c>
      <c r="S55" s="46" t="s">
        <v>4</v>
      </c>
      <c r="U55" s="46" t="s">
        <v>4</v>
      </c>
      <c r="W55" s="46" t="s">
        <v>4</v>
      </c>
      <c r="Y55" s="46" t="s">
        <v>4</v>
      </c>
      <c r="AA55" s="46" t="s">
        <v>4</v>
      </c>
      <c r="AC55" s="46" t="s">
        <v>4</v>
      </c>
      <c r="AE55" s="46" t="s">
        <v>4</v>
      </c>
      <c r="AG55" s="46" t="s">
        <v>4</v>
      </c>
      <c r="AI55" s="46" t="s">
        <v>4</v>
      </c>
      <c r="AK55" s="46" t="s">
        <v>4</v>
      </c>
      <c r="AM55" s="46" t="s">
        <v>4</v>
      </c>
      <c r="AO55" s="46" t="s">
        <v>4</v>
      </c>
      <c r="AQ55" s="46" t="s">
        <v>4</v>
      </c>
      <c r="AS55" s="46" t="s">
        <v>4</v>
      </c>
      <c r="AU55" s="46" t="s">
        <v>4</v>
      </c>
      <c r="AW55" s="46" t="s">
        <v>4</v>
      </c>
      <c r="AY55" s="46" t="s">
        <v>4</v>
      </c>
      <c r="BA55" s="46" t="s">
        <v>6</v>
      </c>
      <c r="BC55" s="46" t="s">
        <v>6</v>
      </c>
      <c r="BE55" s="46" t="s">
        <v>6</v>
      </c>
      <c r="BG55" s="46" t="s">
        <v>4</v>
      </c>
      <c r="BI55" s="46" t="s">
        <v>4</v>
      </c>
      <c r="BK55" s="46" t="s">
        <v>6</v>
      </c>
      <c r="BM55" s="46" t="s">
        <v>6</v>
      </c>
      <c r="BO55" s="46">
        <v>3</v>
      </c>
      <c r="BQ55" s="46">
        <v>2</v>
      </c>
      <c r="BS55" s="46">
        <v>2</v>
      </c>
      <c r="BU55" s="46">
        <v>3</v>
      </c>
      <c r="BW55" s="46">
        <v>2</v>
      </c>
      <c r="BY55" s="46">
        <v>4</v>
      </c>
      <c r="CA55" s="46">
        <v>2</v>
      </c>
      <c r="CC55" s="46">
        <v>2</v>
      </c>
      <c r="CE55" s="46">
        <v>4</v>
      </c>
      <c r="CG55" s="46">
        <v>4</v>
      </c>
      <c r="CI55" s="47"/>
    </row>
    <row r="56" spans="1:87" s="46" customFormat="1" ht="12.75" hidden="1" x14ac:dyDescent="0.25">
      <c r="A56" s="46" t="s">
        <v>7</v>
      </c>
      <c r="B56" s="46" t="s">
        <v>8</v>
      </c>
      <c r="C56" s="47" t="s">
        <v>9</v>
      </c>
      <c r="E56" s="46" t="s">
        <v>4</v>
      </c>
      <c r="G56" s="46" t="s">
        <v>4</v>
      </c>
      <c r="I56" s="46" t="s">
        <v>4</v>
      </c>
      <c r="K56" s="46" t="s">
        <v>4</v>
      </c>
      <c r="M56" s="46" t="s">
        <v>4</v>
      </c>
      <c r="O56" s="46" t="s">
        <v>4</v>
      </c>
      <c r="Q56" s="46" t="s">
        <v>4</v>
      </c>
      <c r="S56" s="46" t="s">
        <v>4</v>
      </c>
      <c r="U56" s="46" t="s">
        <v>4</v>
      </c>
      <c r="W56" s="46" t="s">
        <v>4</v>
      </c>
      <c r="Y56" s="46" t="s">
        <v>4</v>
      </c>
      <c r="AA56" s="46" t="s">
        <v>4</v>
      </c>
      <c r="AC56" s="46" t="s">
        <v>4</v>
      </c>
      <c r="AE56" s="46" t="s">
        <v>10</v>
      </c>
      <c r="AG56" s="46" t="s">
        <v>10</v>
      </c>
      <c r="AI56" s="46" t="s">
        <v>10</v>
      </c>
      <c r="AK56" s="46" t="s">
        <v>361</v>
      </c>
      <c r="AM56" s="46" t="s">
        <v>361</v>
      </c>
      <c r="AO56" s="46" t="s">
        <v>361</v>
      </c>
      <c r="AQ56" s="46" t="s">
        <v>361</v>
      </c>
      <c r="AS56" s="46" t="s">
        <v>361</v>
      </c>
      <c r="AU56" s="46" t="s">
        <v>361</v>
      </c>
      <c r="AW56" s="46" t="s">
        <v>361</v>
      </c>
      <c r="AY56" s="46" t="s">
        <v>10</v>
      </c>
      <c r="BA56" s="46" t="s">
        <v>361</v>
      </c>
      <c r="BC56" s="46" t="s">
        <v>10</v>
      </c>
      <c r="BE56" s="46" t="s">
        <v>361</v>
      </c>
      <c r="BG56" s="46" t="s">
        <v>4</v>
      </c>
      <c r="BI56" s="46" t="s">
        <v>4</v>
      </c>
      <c r="BK56" s="46" t="s">
        <v>4</v>
      </c>
      <c r="BM56" s="46" t="s">
        <v>4</v>
      </c>
      <c r="BO56" s="46">
        <v>2</v>
      </c>
      <c r="BQ56" s="46">
        <v>2</v>
      </c>
      <c r="BS56" s="46">
        <v>2</v>
      </c>
      <c r="BU56" s="46">
        <v>2</v>
      </c>
      <c r="BW56" s="46">
        <v>2</v>
      </c>
      <c r="BY56" s="46">
        <v>2</v>
      </c>
      <c r="CA56" s="46">
        <v>2</v>
      </c>
      <c r="CC56" s="46">
        <v>2</v>
      </c>
      <c r="CE56" s="46">
        <v>2</v>
      </c>
      <c r="CG56" s="46">
        <v>2</v>
      </c>
      <c r="CI56" s="47"/>
    </row>
    <row r="57" spans="1:87" s="46" customFormat="1" ht="12.75" hidden="1" x14ac:dyDescent="0.25">
      <c r="A57" s="46" t="s">
        <v>11</v>
      </c>
      <c r="B57" s="46" t="s">
        <v>12</v>
      </c>
      <c r="C57" s="47" t="s">
        <v>9</v>
      </c>
      <c r="E57" s="46" t="s">
        <v>4</v>
      </c>
      <c r="G57" s="46" t="s">
        <v>4</v>
      </c>
      <c r="I57" s="46" t="s">
        <v>4</v>
      </c>
      <c r="K57" s="46" t="s">
        <v>4</v>
      </c>
      <c r="M57" s="46" t="s">
        <v>4</v>
      </c>
      <c r="O57" s="46" t="s">
        <v>4</v>
      </c>
      <c r="Q57" s="46" t="s">
        <v>4</v>
      </c>
      <c r="S57" s="46" t="s">
        <v>4</v>
      </c>
      <c r="U57" s="46" t="s">
        <v>4</v>
      </c>
      <c r="W57" s="46" t="s">
        <v>4</v>
      </c>
      <c r="Y57" s="46" t="s">
        <v>4</v>
      </c>
      <c r="AA57" s="46" t="s">
        <v>10</v>
      </c>
      <c r="AC57" s="46" t="s">
        <v>361</v>
      </c>
      <c r="AE57" s="46" t="s">
        <v>10</v>
      </c>
      <c r="AG57" s="46" t="s">
        <v>10</v>
      </c>
      <c r="AI57" s="46" t="s">
        <v>4</v>
      </c>
      <c r="AK57" s="46" t="s">
        <v>4</v>
      </c>
      <c r="AM57" s="46" t="s">
        <v>4</v>
      </c>
      <c r="AO57" s="46" t="s">
        <v>4</v>
      </c>
      <c r="AQ57" s="46" t="s">
        <v>4</v>
      </c>
      <c r="AS57" s="46" t="s">
        <v>10</v>
      </c>
      <c r="AU57" s="46" t="s">
        <v>4</v>
      </c>
      <c r="AW57" s="46" t="s">
        <v>361</v>
      </c>
      <c r="AY57" s="46" t="s">
        <v>4</v>
      </c>
      <c r="BA57" s="46" t="s">
        <v>361</v>
      </c>
      <c r="BC57" s="46" t="s">
        <v>10</v>
      </c>
      <c r="BE57" s="46" t="s">
        <v>4</v>
      </c>
      <c r="BG57" s="46" t="s">
        <v>361</v>
      </c>
      <c r="BI57" s="46" t="s">
        <v>361</v>
      </c>
      <c r="BK57" s="46" t="s">
        <v>361</v>
      </c>
      <c r="BM57" s="46" t="s">
        <v>361</v>
      </c>
      <c r="BO57" s="46">
        <v>3</v>
      </c>
      <c r="BQ57" s="46">
        <v>2</v>
      </c>
      <c r="BS57" s="46">
        <v>2</v>
      </c>
      <c r="BU57" s="46">
        <v>4</v>
      </c>
      <c r="BW57" s="46">
        <v>1</v>
      </c>
      <c r="BY57" s="46">
        <v>4</v>
      </c>
      <c r="CA57" s="46">
        <v>3</v>
      </c>
      <c r="CC57" s="46">
        <v>3</v>
      </c>
      <c r="CE57" s="46">
        <v>3</v>
      </c>
      <c r="CG57" s="46">
        <v>3</v>
      </c>
      <c r="CI57" s="47"/>
    </row>
    <row r="58" spans="1:87" s="46" customFormat="1" ht="12.75" hidden="1" x14ac:dyDescent="0.25">
      <c r="A58" s="46" t="s">
        <v>13</v>
      </c>
      <c r="B58" s="46" t="s">
        <v>14</v>
      </c>
      <c r="C58" s="47" t="s">
        <v>9</v>
      </c>
      <c r="E58" s="46" t="s">
        <v>4</v>
      </c>
      <c r="G58" s="46" t="s">
        <v>6</v>
      </c>
      <c r="I58" s="46" t="s">
        <v>6</v>
      </c>
      <c r="K58" s="46" t="s">
        <v>6</v>
      </c>
      <c r="M58" s="46" t="s">
        <v>6</v>
      </c>
      <c r="O58" s="46" t="s">
        <v>6</v>
      </c>
      <c r="Q58" s="46" t="s">
        <v>6</v>
      </c>
      <c r="S58" s="46" t="s">
        <v>6</v>
      </c>
      <c r="U58" s="46" t="s">
        <v>6</v>
      </c>
      <c r="W58" s="46" t="s">
        <v>6</v>
      </c>
      <c r="Y58" s="46" t="s">
        <v>6</v>
      </c>
      <c r="AA58" s="46" t="s">
        <v>6</v>
      </c>
      <c r="AC58" s="46" t="s">
        <v>6</v>
      </c>
      <c r="AE58" s="46" t="s">
        <v>6</v>
      </c>
      <c r="AG58" s="46" t="s">
        <v>6</v>
      </c>
      <c r="AI58" s="46" t="s">
        <v>6</v>
      </c>
      <c r="AK58" s="46" t="s">
        <v>6</v>
      </c>
      <c r="AM58" s="46" t="s">
        <v>6</v>
      </c>
      <c r="AO58" s="46" t="s">
        <v>6</v>
      </c>
      <c r="AQ58" s="46" t="s">
        <v>6</v>
      </c>
      <c r="AS58" s="46" t="s">
        <v>6</v>
      </c>
      <c r="AU58" s="46" t="s">
        <v>6</v>
      </c>
      <c r="AW58" s="46" t="s">
        <v>6</v>
      </c>
      <c r="AY58" s="46" t="s">
        <v>6</v>
      </c>
      <c r="BA58" s="46" t="s">
        <v>6</v>
      </c>
      <c r="BC58" s="46" t="s">
        <v>6</v>
      </c>
      <c r="BE58" s="46" t="s">
        <v>6</v>
      </c>
      <c r="BG58" s="46" t="s">
        <v>6</v>
      </c>
      <c r="BI58" s="46" t="s">
        <v>6</v>
      </c>
      <c r="BK58" s="46" t="s">
        <v>6</v>
      </c>
      <c r="BM58" s="46" t="s">
        <v>6</v>
      </c>
      <c r="BO58" s="46">
        <v>1</v>
      </c>
      <c r="BQ58" s="46">
        <v>1</v>
      </c>
      <c r="BS58" s="46">
        <v>1</v>
      </c>
      <c r="BU58" s="46">
        <v>1</v>
      </c>
      <c r="BW58" s="46">
        <v>2</v>
      </c>
      <c r="BY58" s="46">
        <v>1</v>
      </c>
      <c r="CA58" s="46">
        <v>3</v>
      </c>
      <c r="CC58" s="46">
        <v>3</v>
      </c>
      <c r="CE58" s="46">
        <v>1</v>
      </c>
      <c r="CG58" s="46">
        <v>1</v>
      </c>
      <c r="CI58" s="47"/>
    </row>
    <row r="59" spans="1:87" s="46" customFormat="1" ht="12.75" hidden="1" x14ac:dyDescent="0.25">
      <c r="A59" s="46" t="s">
        <v>17</v>
      </c>
      <c r="B59" s="46" t="s">
        <v>18</v>
      </c>
      <c r="C59" s="47" t="s">
        <v>9</v>
      </c>
      <c r="E59" s="46" t="s">
        <v>361</v>
      </c>
      <c r="G59" s="46" t="s">
        <v>361</v>
      </c>
      <c r="I59" s="46" t="s">
        <v>361</v>
      </c>
      <c r="K59" s="46" t="s">
        <v>361</v>
      </c>
      <c r="M59" s="46" t="s">
        <v>361</v>
      </c>
      <c r="O59" s="46" t="s">
        <v>361</v>
      </c>
      <c r="Q59" s="46" t="s">
        <v>361</v>
      </c>
      <c r="S59" s="46" t="s">
        <v>361</v>
      </c>
      <c r="U59" s="46" t="s">
        <v>361</v>
      </c>
      <c r="W59" s="46" t="s">
        <v>361</v>
      </c>
      <c r="Y59" s="46" t="s">
        <v>361</v>
      </c>
      <c r="AA59" s="46" t="s">
        <v>361</v>
      </c>
      <c r="AC59" s="46" t="s">
        <v>361</v>
      </c>
      <c r="AE59" s="46" t="s">
        <v>361</v>
      </c>
      <c r="AG59" s="46" t="s">
        <v>361</v>
      </c>
      <c r="AI59" s="46" t="s">
        <v>361</v>
      </c>
      <c r="AK59" s="46" t="s">
        <v>361</v>
      </c>
      <c r="AM59" s="46" t="s">
        <v>361</v>
      </c>
      <c r="AO59" s="46" t="s">
        <v>361</v>
      </c>
      <c r="AQ59" s="46" t="s">
        <v>361</v>
      </c>
      <c r="AS59" s="46" t="s">
        <v>361</v>
      </c>
      <c r="AU59" s="46" t="s">
        <v>361</v>
      </c>
      <c r="AW59" s="46" t="s">
        <v>361</v>
      </c>
      <c r="AY59" s="46" t="s">
        <v>361</v>
      </c>
      <c r="BA59" s="46" t="s">
        <v>361</v>
      </c>
      <c r="BC59" s="46" t="s">
        <v>361</v>
      </c>
      <c r="BE59" s="46" t="s">
        <v>361</v>
      </c>
      <c r="BG59" s="46" t="s">
        <v>361</v>
      </c>
      <c r="BI59" s="46" t="s">
        <v>361</v>
      </c>
      <c r="BK59" s="46" t="s">
        <v>361</v>
      </c>
      <c r="BM59" s="46" t="s">
        <v>361</v>
      </c>
      <c r="BO59" s="46">
        <v>1</v>
      </c>
      <c r="BQ59" s="46">
        <v>1</v>
      </c>
      <c r="BS59" s="46">
        <v>1</v>
      </c>
      <c r="BU59" s="46">
        <v>1</v>
      </c>
      <c r="BW59" s="46">
        <v>1</v>
      </c>
      <c r="BY59" s="46">
        <v>1</v>
      </c>
      <c r="CA59" s="46">
        <v>1</v>
      </c>
      <c r="CC59" s="46">
        <v>1</v>
      </c>
      <c r="CE59" s="46">
        <v>1</v>
      </c>
      <c r="CG59" s="46">
        <v>1</v>
      </c>
      <c r="CI59" s="47" t="s">
        <v>19</v>
      </c>
    </row>
    <row r="60" spans="1:87" s="46" customFormat="1" ht="12.75" hidden="1" x14ac:dyDescent="0.25">
      <c r="A60" s="46" t="s">
        <v>20</v>
      </c>
      <c r="B60" s="46" t="s">
        <v>21</v>
      </c>
      <c r="C60" s="47" t="s">
        <v>9</v>
      </c>
      <c r="E60" s="46" t="s">
        <v>10</v>
      </c>
      <c r="G60" s="46" t="s">
        <v>4</v>
      </c>
      <c r="I60" s="46" t="s">
        <v>4</v>
      </c>
      <c r="K60" s="46" t="s">
        <v>361</v>
      </c>
      <c r="M60" s="46" t="s">
        <v>4</v>
      </c>
      <c r="O60" s="46" t="s">
        <v>6</v>
      </c>
      <c r="Q60" s="46" t="s">
        <v>6</v>
      </c>
      <c r="S60" s="46" t="s">
        <v>6</v>
      </c>
      <c r="U60" s="46" t="s">
        <v>6</v>
      </c>
      <c r="W60" s="46" t="s">
        <v>6</v>
      </c>
      <c r="Y60" s="46" t="s">
        <v>4</v>
      </c>
      <c r="AA60" s="46" t="s">
        <v>361</v>
      </c>
      <c r="AC60" s="46" t="s">
        <v>361</v>
      </c>
      <c r="AE60" s="46" t="s">
        <v>361</v>
      </c>
      <c r="AG60" s="46" t="s">
        <v>361</v>
      </c>
      <c r="AI60" s="46" t="s">
        <v>4</v>
      </c>
      <c r="AK60" s="46" t="s">
        <v>361</v>
      </c>
      <c r="AM60" s="46" t="s">
        <v>361</v>
      </c>
      <c r="AO60" s="46" t="s">
        <v>361</v>
      </c>
      <c r="AQ60" s="46" t="s">
        <v>361</v>
      </c>
      <c r="AS60" s="46" t="s">
        <v>361</v>
      </c>
      <c r="AU60" s="46" t="s">
        <v>361</v>
      </c>
      <c r="AW60" s="46" t="s">
        <v>361</v>
      </c>
      <c r="AY60" s="46" t="s">
        <v>4</v>
      </c>
      <c r="BA60" s="46" t="s">
        <v>361</v>
      </c>
      <c r="BC60" s="46" t="s">
        <v>361</v>
      </c>
      <c r="BE60" s="46" t="s">
        <v>4</v>
      </c>
      <c r="BG60" s="46" t="s">
        <v>361</v>
      </c>
      <c r="BI60" s="46" t="s">
        <v>361</v>
      </c>
      <c r="BK60" s="46" t="s">
        <v>361</v>
      </c>
      <c r="BM60" s="46" t="s">
        <v>361</v>
      </c>
      <c r="BO60" s="46">
        <v>1</v>
      </c>
      <c r="BQ60" s="46">
        <v>1</v>
      </c>
      <c r="BS60" s="46">
        <v>1</v>
      </c>
      <c r="BU60" s="46">
        <v>1</v>
      </c>
      <c r="BW60" s="46">
        <v>1</v>
      </c>
      <c r="BY60" s="46">
        <v>1</v>
      </c>
      <c r="CA60" s="46">
        <v>1</v>
      </c>
      <c r="CC60" s="46">
        <v>1</v>
      </c>
      <c r="CE60" s="46">
        <v>1</v>
      </c>
      <c r="CG60" s="46">
        <v>1</v>
      </c>
      <c r="CI60" s="47"/>
    </row>
    <row r="61" spans="1:87" s="46" customFormat="1" ht="12.75" hidden="1" x14ac:dyDescent="0.25">
      <c r="A61" s="46" t="s">
        <v>22</v>
      </c>
      <c r="B61" s="46" t="s">
        <v>23</v>
      </c>
      <c r="C61" s="47" t="s">
        <v>9</v>
      </c>
      <c r="E61" s="46" t="s">
        <v>4</v>
      </c>
      <c r="G61" s="46" t="s">
        <v>4</v>
      </c>
      <c r="I61" s="46" t="s">
        <v>6</v>
      </c>
      <c r="K61" s="46" t="s">
        <v>4</v>
      </c>
      <c r="M61" s="46" t="s">
        <v>4</v>
      </c>
      <c r="O61" s="46" t="s">
        <v>6</v>
      </c>
      <c r="Q61" s="46" t="s">
        <v>5</v>
      </c>
      <c r="S61" s="46" t="s">
        <v>6</v>
      </c>
      <c r="U61" s="46" t="s">
        <v>6</v>
      </c>
      <c r="W61" s="46" t="s">
        <v>6</v>
      </c>
      <c r="Y61" s="46" t="s">
        <v>6</v>
      </c>
      <c r="AA61" s="46" t="s">
        <v>6</v>
      </c>
      <c r="AC61" s="46" t="s">
        <v>6</v>
      </c>
      <c r="AE61" s="46" t="s">
        <v>6</v>
      </c>
      <c r="AG61" s="46" t="s">
        <v>6</v>
      </c>
      <c r="AI61" s="46" t="s">
        <v>6</v>
      </c>
      <c r="AK61" s="46" t="s">
        <v>6</v>
      </c>
      <c r="AM61" s="46" t="s">
        <v>6</v>
      </c>
      <c r="AO61" s="46" t="s">
        <v>6</v>
      </c>
      <c r="AQ61" s="46" t="s">
        <v>6</v>
      </c>
      <c r="AS61" s="46" t="s">
        <v>6</v>
      </c>
      <c r="AU61" s="46" t="s">
        <v>6</v>
      </c>
      <c r="AW61" s="46" t="s">
        <v>6</v>
      </c>
      <c r="AY61" s="46" t="s">
        <v>6</v>
      </c>
      <c r="BA61" s="46" t="s">
        <v>6</v>
      </c>
      <c r="BC61" s="46" t="s">
        <v>6</v>
      </c>
      <c r="BE61" s="46" t="s">
        <v>6</v>
      </c>
      <c r="BG61" s="46" t="s">
        <v>6</v>
      </c>
      <c r="BI61" s="46" t="s">
        <v>6</v>
      </c>
      <c r="BK61" s="46" t="s">
        <v>5</v>
      </c>
      <c r="BM61" s="46" t="s">
        <v>5</v>
      </c>
      <c r="BO61" s="46">
        <v>5</v>
      </c>
      <c r="BQ61" s="46">
        <v>5</v>
      </c>
      <c r="BS61" s="46">
        <v>5</v>
      </c>
      <c r="BU61" s="46">
        <v>5</v>
      </c>
      <c r="BW61" s="46">
        <v>5</v>
      </c>
      <c r="BY61" s="46">
        <v>5</v>
      </c>
      <c r="CA61" s="46">
        <v>5</v>
      </c>
      <c r="CC61" s="46">
        <v>5</v>
      </c>
      <c r="CE61" s="46">
        <v>1</v>
      </c>
      <c r="CG61" s="46">
        <v>1</v>
      </c>
      <c r="CI61" s="47"/>
    </row>
    <row r="62" spans="1:87" s="46" customFormat="1" ht="12.75" hidden="1" x14ac:dyDescent="0.25">
      <c r="A62" s="46" t="s">
        <v>28</v>
      </c>
      <c r="B62" s="46" t="s">
        <v>29</v>
      </c>
      <c r="C62" s="47" t="s">
        <v>9</v>
      </c>
      <c r="E62" s="46" t="s">
        <v>361</v>
      </c>
      <c r="G62" s="46" t="s">
        <v>361</v>
      </c>
      <c r="I62" s="46" t="s">
        <v>361</v>
      </c>
      <c r="K62" s="46" t="s">
        <v>361</v>
      </c>
      <c r="M62" s="46" t="s">
        <v>361</v>
      </c>
      <c r="O62" s="46" t="s">
        <v>361</v>
      </c>
      <c r="Q62" s="46" t="s">
        <v>361</v>
      </c>
      <c r="S62" s="46" t="s">
        <v>361</v>
      </c>
      <c r="U62" s="46" t="s">
        <v>361</v>
      </c>
      <c r="W62" s="46" t="s">
        <v>361</v>
      </c>
      <c r="Y62" s="46" t="s">
        <v>361</v>
      </c>
      <c r="AA62" s="46" t="s">
        <v>361</v>
      </c>
      <c r="AC62" s="46" t="s">
        <v>361</v>
      </c>
      <c r="AE62" s="46" t="s">
        <v>361</v>
      </c>
      <c r="AG62" s="46" t="s">
        <v>361</v>
      </c>
      <c r="AI62" s="46" t="s">
        <v>361</v>
      </c>
      <c r="AK62" s="46" t="s">
        <v>361</v>
      </c>
      <c r="AM62" s="46" t="s">
        <v>361</v>
      </c>
      <c r="AO62" s="46" t="s">
        <v>361</v>
      </c>
      <c r="AQ62" s="46" t="s">
        <v>361</v>
      </c>
      <c r="AS62" s="46" t="s">
        <v>361</v>
      </c>
      <c r="AU62" s="46" t="s">
        <v>361</v>
      </c>
      <c r="AW62" s="46" t="s">
        <v>361</v>
      </c>
      <c r="AY62" s="46" t="s">
        <v>361</v>
      </c>
      <c r="BA62" s="46" t="s">
        <v>361</v>
      </c>
      <c r="BC62" s="46" t="s">
        <v>361</v>
      </c>
      <c r="BE62" s="46" t="s">
        <v>361</v>
      </c>
      <c r="BG62" s="46" t="s">
        <v>361</v>
      </c>
      <c r="BI62" s="46" t="s">
        <v>361</v>
      </c>
      <c r="BK62" s="46" t="s">
        <v>361</v>
      </c>
      <c r="BM62" s="46" t="s">
        <v>361</v>
      </c>
      <c r="BO62" s="46">
        <v>1</v>
      </c>
      <c r="BQ62" s="46">
        <v>1</v>
      </c>
      <c r="BS62" s="46">
        <v>1</v>
      </c>
      <c r="BU62" s="46">
        <v>1</v>
      </c>
      <c r="BW62" s="46">
        <v>1</v>
      </c>
      <c r="BY62" s="46">
        <v>1</v>
      </c>
      <c r="CA62" s="46">
        <v>1</v>
      </c>
      <c r="CC62" s="46">
        <v>1</v>
      </c>
      <c r="CE62" s="46">
        <v>1</v>
      </c>
      <c r="CG62" s="46">
        <v>1</v>
      </c>
      <c r="CI62" s="47"/>
    </row>
    <row r="63" spans="1:87" s="46" customFormat="1" ht="12.75" hidden="1" x14ac:dyDescent="0.25">
      <c r="A63" s="46" t="s">
        <v>36</v>
      </c>
      <c r="B63" s="46" t="s">
        <v>37</v>
      </c>
      <c r="C63" s="47" t="s">
        <v>9</v>
      </c>
      <c r="E63" s="46" t="s">
        <v>4</v>
      </c>
      <c r="G63" s="46" t="s">
        <v>4</v>
      </c>
      <c r="I63" s="46" t="s">
        <v>10</v>
      </c>
      <c r="K63" s="46" t="s">
        <v>4</v>
      </c>
      <c r="M63" s="46" t="s">
        <v>361</v>
      </c>
      <c r="O63" s="46" t="s">
        <v>361</v>
      </c>
      <c r="Q63" s="46" t="s">
        <v>361</v>
      </c>
      <c r="S63" s="46" t="s">
        <v>361</v>
      </c>
      <c r="U63" s="46" t="s">
        <v>361</v>
      </c>
      <c r="W63" s="46" t="s">
        <v>361</v>
      </c>
      <c r="Y63" s="46" t="s">
        <v>361</v>
      </c>
      <c r="AA63" s="46" t="s">
        <v>361</v>
      </c>
      <c r="AC63" s="46" t="s">
        <v>361</v>
      </c>
      <c r="AE63" s="46" t="s">
        <v>6</v>
      </c>
      <c r="AG63" s="46" t="s">
        <v>6</v>
      </c>
      <c r="AI63" s="46" t="s">
        <v>6</v>
      </c>
      <c r="AK63" s="46" t="s">
        <v>6</v>
      </c>
      <c r="AM63" s="46" t="s">
        <v>6</v>
      </c>
      <c r="AO63" s="46" t="s">
        <v>6</v>
      </c>
      <c r="AQ63" s="46" t="s">
        <v>6</v>
      </c>
      <c r="AS63" s="46" t="s">
        <v>6</v>
      </c>
      <c r="AU63" s="46" t="s">
        <v>6</v>
      </c>
      <c r="AW63" s="46" t="s">
        <v>6</v>
      </c>
      <c r="AY63" s="46" t="s">
        <v>4</v>
      </c>
      <c r="BA63" s="46" t="s">
        <v>4</v>
      </c>
      <c r="BC63" s="46" t="s">
        <v>6</v>
      </c>
      <c r="BE63" s="46" t="s">
        <v>6</v>
      </c>
      <c r="BG63" s="46" t="s">
        <v>4</v>
      </c>
      <c r="BI63" s="46" t="s">
        <v>361</v>
      </c>
      <c r="BK63" s="46" t="s">
        <v>4</v>
      </c>
      <c r="BM63" s="46" t="s">
        <v>4</v>
      </c>
      <c r="BO63" s="46">
        <v>5</v>
      </c>
      <c r="BQ63" s="46">
        <v>5</v>
      </c>
      <c r="BS63" s="46">
        <v>5</v>
      </c>
      <c r="BU63" s="46">
        <v>5</v>
      </c>
      <c r="BW63" s="46">
        <v>5</v>
      </c>
      <c r="BY63" s="46">
        <v>5</v>
      </c>
      <c r="CA63" s="46">
        <v>1</v>
      </c>
      <c r="CC63" s="46">
        <v>4</v>
      </c>
      <c r="CE63" s="46">
        <v>3</v>
      </c>
      <c r="CG63" s="46">
        <v>3</v>
      </c>
      <c r="CI63" s="47" t="s">
        <v>38</v>
      </c>
    </row>
    <row r="64" spans="1:87" s="46" customFormat="1" ht="12.75" hidden="1" x14ac:dyDescent="0.25">
      <c r="A64" s="46" t="s">
        <v>49</v>
      </c>
      <c r="B64" s="46" t="s">
        <v>50</v>
      </c>
      <c r="C64" s="47" t="s">
        <v>9</v>
      </c>
      <c r="E64" s="46" t="s">
        <v>4</v>
      </c>
      <c r="G64" s="46" t="s">
        <v>4</v>
      </c>
      <c r="I64" s="46" t="s">
        <v>4</v>
      </c>
      <c r="K64" s="46" t="s">
        <v>4</v>
      </c>
      <c r="M64" s="46" t="s">
        <v>4</v>
      </c>
      <c r="O64" s="46" t="s">
        <v>4</v>
      </c>
      <c r="Q64" s="46" t="s">
        <v>4</v>
      </c>
      <c r="S64" s="46" t="s">
        <v>4</v>
      </c>
      <c r="U64" s="46" t="s">
        <v>4</v>
      </c>
      <c r="W64" s="46" t="s">
        <v>4</v>
      </c>
      <c r="Y64" s="46" t="s">
        <v>4</v>
      </c>
      <c r="AA64" s="46" t="s">
        <v>4</v>
      </c>
      <c r="AC64" s="46" t="s">
        <v>4</v>
      </c>
      <c r="AE64" s="46" t="s">
        <v>4</v>
      </c>
      <c r="AG64" s="46" t="s">
        <v>4</v>
      </c>
      <c r="AI64" s="46" t="s">
        <v>4</v>
      </c>
      <c r="AK64" s="46" t="s">
        <v>4</v>
      </c>
      <c r="AM64" s="46" t="s">
        <v>4</v>
      </c>
      <c r="AO64" s="46" t="s">
        <v>4</v>
      </c>
      <c r="AQ64" s="46" t="s">
        <v>4</v>
      </c>
      <c r="AS64" s="46" t="s">
        <v>4</v>
      </c>
      <c r="AU64" s="46" t="s">
        <v>4</v>
      </c>
      <c r="AW64" s="46" t="s">
        <v>4</v>
      </c>
      <c r="AY64" s="46" t="s">
        <v>4</v>
      </c>
      <c r="BA64" s="46" t="s">
        <v>4</v>
      </c>
      <c r="BC64" s="46" t="s">
        <v>4</v>
      </c>
      <c r="BE64" s="46" t="s">
        <v>4</v>
      </c>
      <c r="BG64" s="46" t="s">
        <v>4</v>
      </c>
      <c r="BI64" s="46" t="s">
        <v>4</v>
      </c>
      <c r="BK64" s="46" t="s">
        <v>4</v>
      </c>
      <c r="BM64" s="46" t="s">
        <v>4</v>
      </c>
      <c r="BO64" s="46">
        <v>1</v>
      </c>
      <c r="BQ64" s="46">
        <v>1</v>
      </c>
      <c r="BS64" s="46">
        <v>1</v>
      </c>
      <c r="BU64" s="46">
        <v>1</v>
      </c>
      <c r="BW64" s="46">
        <v>1</v>
      </c>
      <c r="BY64" s="46">
        <v>1</v>
      </c>
      <c r="CA64" s="46">
        <v>1</v>
      </c>
      <c r="CC64" s="46">
        <v>1</v>
      </c>
      <c r="CE64" s="46">
        <v>1</v>
      </c>
      <c r="CG64" s="46">
        <v>1</v>
      </c>
      <c r="CI64" s="47" t="s">
        <v>51</v>
      </c>
    </row>
    <row r="65" spans="1:87" s="46" customFormat="1" ht="12.75" hidden="1" x14ac:dyDescent="0.25">
      <c r="A65" s="46" t="s">
        <v>54</v>
      </c>
      <c r="B65" s="46" t="s">
        <v>55</v>
      </c>
      <c r="C65" s="47" t="s">
        <v>9</v>
      </c>
      <c r="E65" s="46" t="s">
        <v>4</v>
      </c>
      <c r="G65" s="46" t="s">
        <v>4</v>
      </c>
      <c r="I65" s="46" t="s">
        <v>361</v>
      </c>
      <c r="K65" s="46" t="s">
        <v>4</v>
      </c>
      <c r="M65" s="46" t="s">
        <v>4</v>
      </c>
      <c r="O65" s="46" t="s">
        <v>361</v>
      </c>
      <c r="Q65" s="46" t="s">
        <v>361</v>
      </c>
      <c r="S65" s="46" t="s">
        <v>4</v>
      </c>
      <c r="U65" s="46" t="s">
        <v>4</v>
      </c>
      <c r="W65" s="46" t="s">
        <v>4</v>
      </c>
      <c r="Y65" s="46" t="s">
        <v>4</v>
      </c>
      <c r="AA65" s="46" t="s">
        <v>10</v>
      </c>
      <c r="AC65" s="46" t="s">
        <v>10</v>
      </c>
      <c r="AE65" s="46" t="s">
        <v>361</v>
      </c>
      <c r="AG65" s="46" t="s">
        <v>361</v>
      </c>
      <c r="AI65" s="46" t="s">
        <v>4</v>
      </c>
      <c r="AK65" s="46" t="s">
        <v>5</v>
      </c>
      <c r="AM65" s="46" t="s">
        <v>5</v>
      </c>
      <c r="AO65" s="46" t="s">
        <v>5</v>
      </c>
      <c r="AQ65" s="46" t="s">
        <v>5</v>
      </c>
      <c r="AS65" s="46" t="s">
        <v>5</v>
      </c>
      <c r="AU65" s="46" t="s">
        <v>5</v>
      </c>
      <c r="AW65" s="46" t="s">
        <v>6</v>
      </c>
      <c r="AY65" s="46" t="s">
        <v>4</v>
      </c>
      <c r="BA65" s="46" t="s">
        <v>361</v>
      </c>
      <c r="BC65" s="46" t="s">
        <v>5</v>
      </c>
      <c r="BE65" s="46" t="s">
        <v>4</v>
      </c>
      <c r="BG65" s="46" t="s">
        <v>361</v>
      </c>
      <c r="BI65" s="46" t="s">
        <v>361</v>
      </c>
      <c r="BK65" s="46" t="s">
        <v>5</v>
      </c>
      <c r="BM65" s="46" t="s">
        <v>5</v>
      </c>
      <c r="BO65" s="46">
        <v>2</v>
      </c>
      <c r="BQ65" s="46">
        <v>2</v>
      </c>
      <c r="BS65" s="46">
        <v>2</v>
      </c>
      <c r="BU65" s="46">
        <v>2</v>
      </c>
      <c r="BW65" s="46">
        <v>2</v>
      </c>
      <c r="BY65" s="46">
        <v>3</v>
      </c>
      <c r="CA65" s="46">
        <v>2</v>
      </c>
      <c r="CC65" s="46">
        <v>3</v>
      </c>
      <c r="CE65" s="46">
        <v>3</v>
      </c>
      <c r="CG65" s="46">
        <v>3</v>
      </c>
      <c r="CI65" s="47"/>
    </row>
    <row r="66" spans="1:87" s="46" customFormat="1" ht="12.75" hidden="1" x14ac:dyDescent="0.25">
      <c r="A66" s="46" t="s">
        <v>68</v>
      </c>
      <c r="B66" s="46" t="s">
        <v>69</v>
      </c>
      <c r="C66" s="47" t="s">
        <v>9</v>
      </c>
      <c r="E66" s="46" t="s">
        <v>4</v>
      </c>
      <c r="G66" s="46" t="s">
        <v>4</v>
      </c>
      <c r="I66" s="46" t="s">
        <v>4</v>
      </c>
      <c r="K66" s="46" t="s">
        <v>4</v>
      </c>
      <c r="M66" s="46" t="s">
        <v>4</v>
      </c>
      <c r="O66" s="46" t="s">
        <v>361</v>
      </c>
      <c r="Q66" s="46" t="s">
        <v>361</v>
      </c>
      <c r="S66" s="46" t="s">
        <v>361</v>
      </c>
      <c r="U66" s="46" t="s">
        <v>361</v>
      </c>
      <c r="W66" s="46" t="s">
        <v>361</v>
      </c>
      <c r="Y66" s="46" t="s">
        <v>4</v>
      </c>
      <c r="AA66" s="46" t="s">
        <v>361</v>
      </c>
      <c r="AC66" s="46" t="s">
        <v>361</v>
      </c>
      <c r="AE66" s="46" t="s">
        <v>361</v>
      </c>
      <c r="AG66" s="46" t="s">
        <v>361</v>
      </c>
      <c r="AI66" s="46" t="s">
        <v>4</v>
      </c>
      <c r="AK66" s="46" t="s">
        <v>361</v>
      </c>
      <c r="AM66" s="46" t="s">
        <v>361</v>
      </c>
      <c r="AO66" s="46" t="s">
        <v>361</v>
      </c>
      <c r="AQ66" s="46" t="s">
        <v>361</v>
      </c>
      <c r="AS66" s="46" t="s">
        <v>361</v>
      </c>
      <c r="AU66" s="46" t="s">
        <v>361</v>
      </c>
      <c r="AW66" s="46" t="s">
        <v>361</v>
      </c>
      <c r="AY66" s="46" t="s">
        <v>361</v>
      </c>
      <c r="BA66" s="46" t="s">
        <v>361</v>
      </c>
      <c r="BC66" s="46" t="s">
        <v>361</v>
      </c>
      <c r="BE66" s="46" t="s">
        <v>361</v>
      </c>
      <c r="BG66" s="46" t="s">
        <v>361</v>
      </c>
      <c r="BI66" s="46" t="s">
        <v>361</v>
      </c>
      <c r="BK66" s="46" t="s">
        <v>361</v>
      </c>
      <c r="BM66" s="46" t="s">
        <v>361</v>
      </c>
      <c r="BO66" s="46">
        <v>4</v>
      </c>
      <c r="BQ66" s="46">
        <v>3</v>
      </c>
      <c r="BS66" s="46">
        <v>2</v>
      </c>
      <c r="BU66" s="46">
        <v>3</v>
      </c>
      <c r="BW66" s="46">
        <v>1</v>
      </c>
      <c r="BY66" s="46">
        <v>1</v>
      </c>
      <c r="CA66" s="46">
        <v>1</v>
      </c>
      <c r="CC66" s="46">
        <v>2</v>
      </c>
      <c r="CE66" s="46">
        <v>3</v>
      </c>
      <c r="CG66" s="46">
        <v>3</v>
      </c>
      <c r="CI66" s="47"/>
    </row>
    <row r="67" spans="1:87" s="46" customFormat="1" ht="12.75" hidden="1" x14ac:dyDescent="0.25">
      <c r="A67" s="46" t="s">
        <v>72</v>
      </c>
      <c r="B67" s="46" t="s">
        <v>73</v>
      </c>
      <c r="C67" s="47" t="s">
        <v>9</v>
      </c>
      <c r="E67" s="46" t="s">
        <v>4</v>
      </c>
      <c r="G67" s="46" t="s">
        <v>4</v>
      </c>
      <c r="I67" s="46" t="s">
        <v>361</v>
      </c>
      <c r="K67" s="46" t="s">
        <v>5</v>
      </c>
      <c r="M67" s="46" t="s">
        <v>361</v>
      </c>
      <c r="O67" s="46" t="s">
        <v>4</v>
      </c>
      <c r="Q67" s="46" t="s">
        <v>4</v>
      </c>
      <c r="S67" s="46" t="s">
        <v>4</v>
      </c>
      <c r="U67" s="46" t="s">
        <v>4</v>
      </c>
      <c r="W67" s="46" t="s">
        <v>4</v>
      </c>
      <c r="Y67" s="46" t="s">
        <v>4</v>
      </c>
      <c r="AA67" s="46" t="s">
        <v>361</v>
      </c>
      <c r="AC67" s="46" t="s">
        <v>6</v>
      </c>
      <c r="AE67" s="46" t="s">
        <v>361</v>
      </c>
      <c r="AG67" s="46" t="s">
        <v>361</v>
      </c>
      <c r="AI67" s="46" t="s">
        <v>361</v>
      </c>
      <c r="AK67" s="46" t="s">
        <v>361</v>
      </c>
      <c r="AM67" s="46" t="s">
        <v>361</v>
      </c>
      <c r="AO67" s="46" t="s">
        <v>361</v>
      </c>
      <c r="AQ67" s="46" t="s">
        <v>361</v>
      </c>
      <c r="AS67" s="46" t="s">
        <v>361</v>
      </c>
      <c r="AU67" s="46" t="s">
        <v>361</v>
      </c>
      <c r="AW67" s="46" t="s">
        <v>4</v>
      </c>
      <c r="AY67" s="46" t="s">
        <v>361</v>
      </c>
      <c r="BA67" s="46" t="s">
        <v>361</v>
      </c>
      <c r="BC67" s="46" t="s">
        <v>10</v>
      </c>
      <c r="BE67" s="46" t="s">
        <v>10</v>
      </c>
      <c r="BG67" s="46" t="s">
        <v>10</v>
      </c>
      <c r="BI67" s="46" t="s">
        <v>361</v>
      </c>
      <c r="BK67" s="46" t="s">
        <v>361</v>
      </c>
      <c r="BM67" s="46" t="s">
        <v>361</v>
      </c>
      <c r="BO67" s="46">
        <v>1</v>
      </c>
      <c r="BQ67" s="46">
        <v>1</v>
      </c>
      <c r="BS67" s="46">
        <v>1</v>
      </c>
      <c r="BU67" s="46">
        <v>1</v>
      </c>
      <c r="BW67" s="46">
        <v>1</v>
      </c>
      <c r="BY67" s="46">
        <v>1</v>
      </c>
      <c r="CA67" s="46">
        <v>1</v>
      </c>
      <c r="CC67" s="46">
        <v>1</v>
      </c>
      <c r="CE67" s="46">
        <v>1</v>
      </c>
      <c r="CG67" s="46">
        <v>1</v>
      </c>
      <c r="CI67" s="47"/>
    </row>
    <row r="68" spans="1:87" s="46" customFormat="1" ht="12.75" hidden="1" x14ac:dyDescent="0.25">
      <c r="A68" s="46" t="s">
        <v>76</v>
      </c>
      <c r="B68" s="46" t="s">
        <v>77</v>
      </c>
      <c r="C68" s="47" t="s">
        <v>9</v>
      </c>
      <c r="E68" s="46" t="s">
        <v>4</v>
      </c>
      <c r="G68" s="46" t="s">
        <v>361</v>
      </c>
      <c r="I68" s="46" t="s">
        <v>4</v>
      </c>
      <c r="K68" s="46" t="s">
        <v>4</v>
      </c>
      <c r="M68" s="46" t="s">
        <v>361</v>
      </c>
      <c r="O68" s="46" t="s">
        <v>4</v>
      </c>
      <c r="Q68" s="46" t="s">
        <v>4</v>
      </c>
      <c r="S68" s="46" t="s">
        <v>4</v>
      </c>
      <c r="U68" s="46" t="s">
        <v>4</v>
      </c>
      <c r="W68" s="46" t="s">
        <v>4</v>
      </c>
      <c r="Y68" s="46" t="s">
        <v>4</v>
      </c>
      <c r="AA68" s="46" t="s">
        <v>361</v>
      </c>
      <c r="AC68" s="46" t="s">
        <v>361</v>
      </c>
      <c r="AE68" s="46" t="s">
        <v>361</v>
      </c>
      <c r="AG68" s="46" t="s">
        <v>361</v>
      </c>
      <c r="AI68" s="46" t="s">
        <v>4</v>
      </c>
      <c r="AK68" s="46" t="s">
        <v>361</v>
      </c>
      <c r="AM68" s="46" t="s">
        <v>361</v>
      </c>
      <c r="AO68" s="46" t="s">
        <v>361</v>
      </c>
      <c r="AQ68" s="46" t="s">
        <v>361</v>
      </c>
      <c r="AS68" s="46" t="s">
        <v>361</v>
      </c>
      <c r="AU68" s="46" t="s">
        <v>361</v>
      </c>
      <c r="AW68" s="46" t="s">
        <v>361</v>
      </c>
      <c r="AY68" s="46" t="s">
        <v>4</v>
      </c>
      <c r="BA68" s="46" t="s">
        <v>361</v>
      </c>
      <c r="BC68" s="46" t="s">
        <v>361</v>
      </c>
      <c r="BE68" s="46" t="s">
        <v>361</v>
      </c>
      <c r="BG68" s="46" t="s">
        <v>4</v>
      </c>
      <c r="BI68" s="46" t="s">
        <v>361</v>
      </c>
      <c r="BK68" s="46" t="s">
        <v>361</v>
      </c>
      <c r="BM68" s="46" t="s">
        <v>361</v>
      </c>
      <c r="BO68" s="46">
        <v>2</v>
      </c>
      <c r="BQ68" s="46">
        <v>2</v>
      </c>
      <c r="BS68" s="46">
        <v>2</v>
      </c>
      <c r="BU68" s="46">
        <v>2</v>
      </c>
      <c r="BW68" s="46">
        <v>2</v>
      </c>
      <c r="BY68" s="46">
        <v>2</v>
      </c>
      <c r="CA68" s="46">
        <v>2</v>
      </c>
      <c r="CC68" s="46">
        <v>2</v>
      </c>
      <c r="CE68" s="46">
        <v>2</v>
      </c>
      <c r="CG68" s="46">
        <v>2</v>
      </c>
      <c r="CI68" s="47"/>
    </row>
    <row r="69" spans="1:87" s="46" customFormat="1" ht="12.75" hidden="1" x14ac:dyDescent="0.25">
      <c r="A69" s="46" t="s">
        <v>80</v>
      </c>
      <c r="B69" s="46" t="s">
        <v>81</v>
      </c>
      <c r="C69" s="47" t="s">
        <v>9</v>
      </c>
      <c r="E69" s="46" t="s">
        <v>4</v>
      </c>
      <c r="G69" s="46" t="s">
        <v>4</v>
      </c>
      <c r="I69" s="46" t="s">
        <v>4</v>
      </c>
      <c r="K69" s="46" t="s">
        <v>361</v>
      </c>
      <c r="M69" s="46" t="s">
        <v>4</v>
      </c>
      <c r="O69" s="46" t="s">
        <v>361</v>
      </c>
      <c r="Q69" s="46" t="s">
        <v>361</v>
      </c>
      <c r="S69" s="46" t="s">
        <v>361</v>
      </c>
      <c r="U69" s="46" t="s">
        <v>361</v>
      </c>
      <c r="W69" s="46" t="s">
        <v>361</v>
      </c>
      <c r="Y69" s="46" t="s">
        <v>4</v>
      </c>
      <c r="AA69" s="46" t="s">
        <v>361</v>
      </c>
      <c r="AC69" s="46" t="s">
        <v>361</v>
      </c>
      <c r="AE69" s="46" t="s">
        <v>361</v>
      </c>
      <c r="AG69" s="46" t="s">
        <v>361</v>
      </c>
      <c r="AI69" s="46" t="s">
        <v>4</v>
      </c>
      <c r="AK69" s="46" t="s">
        <v>361</v>
      </c>
      <c r="AM69" s="46" t="s">
        <v>361</v>
      </c>
      <c r="AO69" s="46" t="s">
        <v>361</v>
      </c>
      <c r="AQ69" s="46" t="s">
        <v>361</v>
      </c>
      <c r="AS69" s="46" t="s">
        <v>361</v>
      </c>
      <c r="AU69" s="46" t="s">
        <v>361</v>
      </c>
      <c r="AW69" s="46" t="s">
        <v>6</v>
      </c>
      <c r="AY69" s="46" t="s">
        <v>4</v>
      </c>
      <c r="BA69" s="46" t="s">
        <v>361</v>
      </c>
      <c r="BC69" s="46" t="s">
        <v>361</v>
      </c>
      <c r="BE69" s="46" t="s">
        <v>361</v>
      </c>
      <c r="BG69" s="46" t="s">
        <v>361</v>
      </c>
      <c r="BI69" s="46" t="s">
        <v>361</v>
      </c>
      <c r="BK69" s="46" t="s">
        <v>361</v>
      </c>
      <c r="BM69" s="46" t="s">
        <v>361</v>
      </c>
      <c r="BO69" s="46">
        <v>3</v>
      </c>
      <c r="BQ69" s="46">
        <v>3</v>
      </c>
      <c r="BS69" s="46">
        <v>3</v>
      </c>
      <c r="BU69" s="46">
        <v>3</v>
      </c>
      <c r="BW69" s="46">
        <v>3</v>
      </c>
      <c r="BY69" s="46">
        <v>3</v>
      </c>
      <c r="CA69" s="46">
        <v>3</v>
      </c>
      <c r="CC69" s="46">
        <v>3</v>
      </c>
      <c r="CE69" s="46">
        <v>3</v>
      </c>
      <c r="CG69" s="46">
        <v>3</v>
      </c>
      <c r="CI69" s="47"/>
    </row>
    <row r="70" spans="1:87" s="46" customFormat="1" ht="12.75" hidden="1" x14ac:dyDescent="0.25">
      <c r="A70" s="46" t="s">
        <v>82</v>
      </c>
      <c r="B70" s="46" t="s">
        <v>83</v>
      </c>
      <c r="C70" s="47" t="s">
        <v>9</v>
      </c>
      <c r="E70" s="46" t="s">
        <v>4</v>
      </c>
      <c r="G70" s="46" t="s">
        <v>4</v>
      </c>
      <c r="I70" s="46" t="s">
        <v>4</v>
      </c>
      <c r="K70" s="46" t="s">
        <v>4</v>
      </c>
      <c r="M70" s="46" t="s">
        <v>4</v>
      </c>
      <c r="O70" s="46" t="s">
        <v>4</v>
      </c>
      <c r="Q70" s="46" t="s">
        <v>4</v>
      </c>
      <c r="S70" s="46" t="s">
        <v>4</v>
      </c>
      <c r="U70" s="46" t="s">
        <v>4</v>
      </c>
      <c r="W70" s="46" t="s">
        <v>4</v>
      </c>
      <c r="Y70" s="46" t="s">
        <v>4</v>
      </c>
      <c r="AA70" s="46" t="s">
        <v>6</v>
      </c>
      <c r="AC70" s="46" t="s">
        <v>6</v>
      </c>
      <c r="AE70" s="46" t="s">
        <v>10</v>
      </c>
      <c r="AG70" s="46" t="s">
        <v>10</v>
      </c>
      <c r="AI70" s="46" t="s">
        <v>5</v>
      </c>
      <c r="AK70" s="46" t="s">
        <v>10</v>
      </c>
      <c r="AM70" s="46" t="s">
        <v>5</v>
      </c>
      <c r="AO70" s="46" t="s">
        <v>10</v>
      </c>
      <c r="AQ70" s="46" t="s">
        <v>10</v>
      </c>
      <c r="AS70" s="46" t="s">
        <v>6</v>
      </c>
      <c r="AU70" s="46" t="s">
        <v>5</v>
      </c>
      <c r="AW70" s="46" t="s">
        <v>10</v>
      </c>
      <c r="AY70" s="46" t="s">
        <v>5</v>
      </c>
      <c r="BA70" s="46" t="s">
        <v>10</v>
      </c>
      <c r="BC70" s="46" t="s">
        <v>6</v>
      </c>
      <c r="BE70" s="46" t="s">
        <v>6</v>
      </c>
      <c r="BG70" s="46" t="s">
        <v>10</v>
      </c>
      <c r="BI70" s="46" t="s">
        <v>10</v>
      </c>
      <c r="BK70" s="46" t="s">
        <v>10</v>
      </c>
      <c r="BM70" s="46" t="s">
        <v>10</v>
      </c>
      <c r="BO70" s="46">
        <v>4</v>
      </c>
      <c r="BQ70" s="46">
        <v>4</v>
      </c>
      <c r="BS70" s="46">
        <v>4</v>
      </c>
      <c r="BU70" s="46">
        <v>4</v>
      </c>
      <c r="BW70" s="46">
        <v>4</v>
      </c>
      <c r="BY70" s="46">
        <v>5</v>
      </c>
      <c r="CA70" s="46">
        <v>4</v>
      </c>
      <c r="CC70" s="46">
        <v>4</v>
      </c>
      <c r="CE70" s="46">
        <v>4</v>
      </c>
      <c r="CG70" s="46">
        <v>4</v>
      </c>
      <c r="CI70" s="47"/>
    </row>
    <row r="71" spans="1:87" s="46" customFormat="1" ht="12.75" hidden="1" x14ac:dyDescent="0.25">
      <c r="A71" s="46" t="s">
        <v>96</v>
      </c>
      <c r="B71" s="46" t="s">
        <v>97</v>
      </c>
      <c r="C71" s="47" t="s">
        <v>9</v>
      </c>
      <c r="E71" s="46" t="s">
        <v>4</v>
      </c>
      <c r="G71" s="46" t="s">
        <v>6</v>
      </c>
      <c r="I71" s="46" t="s">
        <v>6</v>
      </c>
      <c r="K71" s="46" t="s">
        <v>6</v>
      </c>
      <c r="M71" s="46" t="s">
        <v>6</v>
      </c>
      <c r="O71" s="46" t="s">
        <v>6</v>
      </c>
      <c r="Q71" s="46" t="s">
        <v>6</v>
      </c>
      <c r="S71" s="46" t="s">
        <v>6</v>
      </c>
      <c r="U71" s="46" t="s">
        <v>6</v>
      </c>
      <c r="W71" s="46" t="s">
        <v>4</v>
      </c>
      <c r="Y71" s="46" t="s">
        <v>4</v>
      </c>
      <c r="AA71" s="46" t="s">
        <v>6</v>
      </c>
      <c r="AC71" s="46" t="s">
        <v>4</v>
      </c>
      <c r="AE71" s="46" t="s">
        <v>6</v>
      </c>
      <c r="AG71" s="46" t="s">
        <v>6</v>
      </c>
      <c r="AI71" s="46" t="s">
        <v>6</v>
      </c>
      <c r="AK71" s="46" t="s">
        <v>6</v>
      </c>
      <c r="AM71" s="46" t="s">
        <v>6</v>
      </c>
      <c r="AO71" s="46" t="s">
        <v>6</v>
      </c>
      <c r="AQ71" s="46" t="s">
        <v>4</v>
      </c>
      <c r="AS71" s="46" t="s">
        <v>6</v>
      </c>
      <c r="AU71" s="46" t="s">
        <v>4</v>
      </c>
      <c r="AW71" s="46" t="s">
        <v>4</v>
      </c>
      <c r="AY71" s="46" t="s">
        <v>4</v>
      </c>
      <c r="BA71" s="46" t="s">
        <v>6</v>
      </c>
      <c r="BC71" s="46" t="s">
        <v>6</v>
      </c>
      <c r="BE71" s="46" t="s">
        <v>4</v>
      </c>
      <c r="BG71" s="46" t="s">
        <v>6</v>
      </c>
      <c r="BI71" s="46" t="s">
        <v>6</v>
      </c>
      <c r="BK71" s="46" t="s">
        <v>6</v>
      </c>
      <c r="BM71" s="46" t="s">
        <v>6</v>
      </c>
      <c r="BO71" s="46">
        <v>5</v>
      </c>
      <c r="BQ71" s="46">
        <v>3</v>
      </c>
      <c r="BS71" s="46">
        <v>2</v>
      </c>
      <c r="BU71" s="46">
        <v>5</v>
      </c>
      <c r="BW71" s="46">
        <v>2</v>
      </c>
      <c r="BY71" s="46">
        <v>5</v>
      </c>
      <c r="CA71" s="46">
        <v>5</v>
      </c>
      <c r="CC71" s="46">
        <v>5</v>
      </c>
      <c r="CE71" s="46">
        <v>5</v>
      </c>
      <c r="CG71" s="46">
        <v>5</v>
      </c>
      <c r="CI71" s="47"/>
    </row>
    <row r="72" spans="1:87" s="46" customFormat="1" ht="12.75" hidden="1" x14ac:dyDescent="0.25">
      <c r="A72" s="46" t="s">
        <v>98</v>
      </c>
      <c r="B72" s="46" t="s">
        <v>99</v>
      </c>
      <c r="C72" s="47" t="s">
        <v>9</v>
      </c>
      <c r="E72" s="46" t="s">
        <v>4</v>
      </c>
      <c r="G72" s="46" t="s">
        <v>4</v>
      </c>
      <c r="I72" s="46" t="s">
        <v>4</v>
      </c>
      <c r="K72" s="46" t="s">
        <v>4</v>
      </c>
      <c r="M72" s="46" t="s">
        <v>4</v>
      </c>
      <c r="O72" s="46" t="s">
        <v>361</v>
      </c>
      <c r="Q72" s="46" t="s">
        <v>361</v>
      </c>
      <c r="S72" s="46" t="s">
        <v>4</v>
      </c>
      <c r="U72" s="46" t="s">
        <v>4</v>
      </c>
      <c r="W72" s="46" t="s">
        <v>4</v>
      </c>
      <c r="Y72" s="46" t="s">
        <v>4</v>
      </c>
      <c r="AA72" s="46" t="s">
        <v>4</v>
      </c>
      <c r="AC72" s="46" t="s">
        <v>4</v>
      </c>
      <c r="AE72" s="46" t="s">
        <v>10</v>
      </c>
      <c r="AG72" s="46" t="s">
        <v>10</v>
      </c>
      <c r="AI72" s="46" t="s">
        <v>4</v>
      </c>
      <c r="AK72" s="46" t="s">
        <v>361</v>
      </c>
      <c r="AM72" s="46" t="s">
        <v>361</v>
      </c>
      <c r="AO72" s="46" t="s">
        <v>361</v>
      </c>
      <c r="AQ72" s="46" t="s">
        <v>4</v>
      </c>
      <c r="AS72" s="46" t="s">
        <v>4</v>
      </c>
      <c r="AU72" s="46" t="s">
        <v>4</v>
      </c>
      <c r="AW72" s="46" t="s">
        <v>10</v>
      </c>
      <c r="AY72" s="46" t="s">
        <v>10</v>
      </c>
      <c r="BA72" s="46" t="s">
        <v>10</v>
      </c>
      <c r="BC72" s="46" t="s">
        <v>10</v>
      </c>
      <c r="BE72" s="46" t="s">
        <v>10</v>
      </c>
      <c r="BG72" s="46" t="s">
        <v>10</v>
      </c>
      <c r="BI72" s="46" t="s">
        <v>10</v>
      </c>
      <c r="BK72" s="46" t="s">
        <v>10</v>
      </c>
      <c r="BM72" s="46" t="s">
        <v>10</v>
      </c>
      <c r="BO72" s="46">
        <v>5</v>
      </c>
      <c r="BQ72" s="46">
        <v>5</v>
      </c>
      <c r="BS72" s="46">
        <v>3</v>
      </c>
      <c r="BU72" s="46">
        <v>3</v>
      </c>
      <c r="BW72" s="46">
        <v>2</v>
      </c>
      <c r="BY72" s="46">
        <v>4</v>
      </c>
      <c r="CA72" s="46">
        <v>3</v>
      </c>
      <c r="CC72" s="46">
        <v>2</v>
      </c>
      <c r="CE72" s="46">
        <v>2</v>
      </c>
      <c r="CG72" s="46">
        <v>3</v>
      </c>
      <c r="CI72" s="47" t="s">
        <v>100</v>
      </c>
    </row>
    <row r="73" spans="1:87" s="46" customFormat="1" ht="12.75" hidden="1" x14ac:dyDescent="0.25">
      <c r="A73" s="46" t="s">
        <v>105</v>
      </c>
      <c r="B73" s="46" t="s">
        <v>106</v>
      </c>
      <c r="C73" s="47" t="s">
        <v>9</v>
      </c>
      <c r="E73" s="46" t="s">
        <v>4</v>
      </c>
      <c r="G73" s="46" t="s">
        <v>4</v>
      </c>
      <c r="I73" s="46" t="s">
        <v>4</v>
      </c>
      <c r="K73" s="46" t="s">
        <v>5</v>
      </c>
      <c r="M73" s="46" t="s">
        <v>361</v>
      </c>
      <c r="O73" s="46" t="s">
        <v>4</v>
      </c>
      <c r="Q73" s="46" t="s">
        <v>4</v>
      </c>
      <c r="S73" s="46" t="s">
        <v>4</v>
      </c>
      <c r="U73" s="46" t="s">
        <v>4</v>
      </c>
      <c r="W73" s="46" t="s">
        <v>4</v>
      </c>
      <c r="Y73" s="46" t="s">
        <v>4</v>
      </c>
      <c r="AA73" s="46" t="s">
        <v>361</v>
      </c>
      <c r="AC73" s="46" t="s">
        <v>361</v>
      </c>
      <c r="AE73" s="46" t="s">
        <v>361</v>
      </c>
      <c r="AG73" s="46" t="s">
        <v>361</v>
      </c>
      <c r="AI73" s="46" t="s">
        <v>361</v>
      </c>
      <c r="AK73" s="46" t="s">
        <v>361</v>
      </c>
      <c r="AM73" s="46" t="s">
        <v>361</v>
      </c>
      <c r="AO73" s="46" t="s">
        <v>361</v>
      </c>
      <c r="AQ73" s="46" t="s">
        <v>361</v>
      </c>
      <c r="AS73" s="46" t="s">
        <v>361</v>
      </c>
      <c r="AU73" s="46" t="s">
        <v>361</v>
      </c>
      <c r="AW73" s="46" t="s">
        <v>361</v>
      </c>
      <c r="AY73" s="46" t="s">
        <v>361</v>
      </c>
      <c r="BA73" s="46" t="s">
        <v>361</v>
      </c>
      <c r="BC73" s="46" t="s">
        <v>361</v>
      </c>
      <c r="BE73" s="46" t="s">
        <v>361</v>
      </c>
      <c r="BG73" s="46" t="s">
        <v>361</v>
      </c>
      <c r="BI73" s="46" t="s">
        <v>361</v>
      </c>
      <c r="BK73" s="46" t="s">
        <v>361</v>
      </c>
      <c r="BM73" s="46" t="s">
        <v>361</v>
      </c>
      <c r="BO73" s="46">
        <v>1</v>
      </c>
      <c r="BQ73" s="46">
        <v>1</v>
      </c>
      <c r="BS73" s="46">
        <v>1</v>
      </c>
      <c r="BU73" s="46">
        <v>1</v>
      </c>
      <c r="BW73" s="46">
        <v>1</v>
      </c>
      <c r="BY73" s="46">
        <v>1</v>
      </c>
      <c r="CA73" s="46">
        <v>1</v>
      </c>
      <c r="CC73" s="46">
        <v>1</v>
      </c>
      <c r="CE73" s="46">
        <v>1</v>
      </c>
      <c r="CG73" s="46">
        <v>1</v>
      </c>
      <c r="CI73" s="47"/>
    </row>
    <row r="74" spans="1:87" s="46" customFormat="1" ht="12.75" hidden="1" x14ac:dyDescent="0.25">
      <c r="A74" s="46" t="s">
        <v>111</v>
      </c>
      <c r="B74" s="46" t="s">
        <v>112</v>
      </c>
      <c r="C74" s="47" t="s">
        <v>9</v>
      </c>
      <c r="E74" s="46" t="s">
        <v>361</v>
      </c>
      <c r="G74" s="46" t="s">
        <v>4</v>
      </c>
      <c r="I74" s="46" t="s">
        <v>4</v>
      </c>
      <c r="K74" s="46" t="s">
        <v>361</v>
      </c>
      <c r="M74" s="46" t="s">
        <v>4</v>
      </c>
      <c r="O74" s="46" t="s">
        <v>4</v>
      </c>
      <c r="Q74" s="46" t="s">
        <v>4</v>
      </c>
      <c r="S74" s="46" t="s">
        <v>4</v>
      </c>
      <c r="U74" s="46" t="s">
        <v>4</v>
      </c>
      <c r="W74" s="46" t="s">
        <v>4</v>
      </c>
      <c r="Y74" s="46" t="s">
        <v>4</v>
      </c>
      <c r="AA74" s="46" t="s">
        <v>361</v>
      </c>
      <c r="AC74" s="46" t="s">
        <v>361</v>
      </c>
      <c r="AE74" s="46" t="s">
        <v>361</v>
      </c>
      <c r="AG74" s="46" t="s">
        <v>361</v>
      </c>
      <c r="AI74" s="46" t="s">
        <v>4</v>
      </c>
      <c r="AK74" s="46" t="s">
        <v>4</v>
      </c>
      <c r="AM74" s="46" t="s">
        <v>4</v>
      </c>
      <c r="AO74" s="46" t="s">
        <v>4</v>
      </c>
      <c r="AQ74" s="46" t="s">
        <v>4</v>
      </c>
      <c r="AS74" s="46" t="s">
        <v>4</v>
      </c>
      <c r="AU74" s="46" t="s">
        <v>4</v>
      </c>
      <c r="AW74" s="46" t="s">
        <v>4</v>
      </c>
      <c r="AY74" s="46" t="s">
        <v>4</v>
      </c>
      <c r="BA74" s="46" t="s">
        <v>361</v>
      </c>
      <c r="BC74" s="46" t="s">
        <v>361</v>
      </c>
      <c r="BE74" s="46" t="s">
        <v>4</v>
      </c>
      <c r="BG74" s="46" t="s">
        <v>361</v>
      </c>
      <c r="BI74" s="46" t="s">
        <v>361</v>
      </c>
      <c r="BK74" s="46" t="s">
        <v>361</v>
      </c>
      <c r="BM74" s="46" t="s">
        <v>361</v>
      </c>
      <c r="BO74" s="46">
        <v>1</v>
      </c>
      <c r="BQ74" s="46">
        <v>1</v>
      </c>
      <c r="BS74" s="46">
        <v>1</v>
      </c>
      <c r="BU74" s="46">
        <v>2</v>
      </c>
      <c r="BW74" s="46">
        <v>1</v>
      </c>
      <c r="BY74" s="46">
        <v>1</v>
      </c>
      <c r="CA74" s="46">
        <v>5</v>
      </c>
      <c r="CC74" s="46">
        <v>2</v>
      </c>
      <c r="CE74" s="46">
        <v>3</v>
      </c>
      <c r="CG74" s="46">
        <v>3</v>
      </c>
      <c r="CI74" s="47"/>
    </row>
    <row r="75" spans="1:87" s="46" customFormat="1" ht="12.75" hidden="1" x14ac:dyDescent="0.25">
      <c r="A75" s="46" t="s">
        <v>113</v>
      </c>
      <c r="B75" s="46" t="s">
        <v>114</v>
      </c>
      <c r="C75" s="47" t="s">
        <v>9</v>
      </c>
      <c r="E75" s="46" t="s">
        <v>4</v>
      </c>
      <c r="G75" s="46" t="s">
        <v>361</v>
      </c>
      <c r="I75" s="46" t="s">
        <v>10</v>
      </c>
      <c r="K75" s="46" t="s">
        <v>4</v>
      </c>
      <c r="M75" s="46" t="s">
        <v>10</v>
      </c>
      <c r="O75" s="46" t="s">
        <v>4</v>
      </c>
      <c r="Q75" s="46" t="s">
        <v>4</v>
      </c>
      <c r="S75" s="46" t="s">
        <v>4</v>
      </c>
      <c r="U75" s="46" t="s">
        <v>4</v>
      </c>
      <c r="W75" s="46" t="s">
        <v>4</v>
      </c>
      <c r="Y75" s="46" t="s">
        <v>4</v>
      </c>
      <c r="AA75" s="46" t="s">
        <v>10</v>
      </c>
      <c r="AC75" s="46" t="s">
        <v>10</v>
      </c>
      <c r="AE75" s="46" t="s">
        <v>6</v>
      </c>
      <c r="AG75" s="46" t="s">
        <v>6</v>
      </c>
      <c r="AI75" s="46" t="s">
        <v>5</v>
      </c>
      <c r="AK75" s="46" t="s">
        <v>5</v>
      </c>
      <c r="AM75" s="46" t="s">
        <v>5</v>
      </c>
      <c r="AO75" s="46" t="s">
        <v>5</v>
      </c>
      <c r="AQ75" s="46" t="s">
        <v>10</v>
      </c>
      <c r="AS75" s="46" t="s">
        <v>5</v>
      </c>
      <c r="AU75" s="46" t="s">
        <v>5</v>
      </c>
      <c r="AW75" s="46" t="s">
        <v>361</v>
      </c>
      <c r="AY75" s="46" t="s">
        <v>361</v>
      </c>
      <c r="BA75" s="46" t="s">
        <v>361</v>
      </c>
      <c r="BC75" s="46" t="s">
        <v>6</v>
      </c>
      <c r="BE75" s="46" t="s">
        <v>6</v>
      </c>
      <c r="BG75" s="46" t="s">
        <v>361</v>
      </c>
      <c r="BI75" s="46" t="s">
        <v>361</v>
      </c>
      <c r="BK75" s="46" t="s">
        <v>10</v>
      </c>
      <c r="BM75" s="46" t="s">
        <v>361</v>
      </c>
      <c r="BO75" s="46">
        <v>1</v>
      </c>
      <c r="BQ75" s="46">
        <v>1</v>
      </c>
      <c r="BS75" s="46">
        <v>1</v>
      </c>
      <c r="BU75" s="46">
        <v>1</v>
      </c>
      <c r="BW75" s="46">
        <v>1</v>
      </c>
      <c r="BY75" s="46">
        <v>5</v>
      </c>
      <c r="CA75" s="46">
        <v>1</v>
      </c>
      <c r="CC75" s="46">
        <v>3</v>
      </c>
      <c r="CE75" s="46">
        <v>3</v>
      </c>
      <c r="CG75" s="46">
        <v>3</v>
      </c>
      <c r="CI75" s="47"/>
    </row>
    <row r="76" spans="1:87" s="46" customFormat="1" ht="12.75" hidden="1" x14ac:dyDescent="0.25">
      <c r="A76" s="46" t="s">
        <v>137</v>
      </c>
      <c r="B76" s="46" t="s">
        <v>138</v>
      </c>
      <c r="C76" s="47" t="s">
        <v>9</v>
      </c>
      <c r="E76" s="46" t="s">
        <v>4</v>
      </c>
      <c r="G76" s="46" t="s">
        <v>4</v>
      </c>
      <c r="I76" s="46" t="s">
        <v>4</v>
      </c>
      <c r="K76" s="46" t="s">
        <v>4</v>
      </c>
      <c r="M76" s="46" t="s">
        <v>4</v>
      </c>
      <c r="O76" s="46" t="s">
        <v>4</v>
      </c>
      <c r="Q76" s="46" t="s">
        <v>4</v>
      </c>
      <c r="S76" s="46" t="s">
        <v>6</v>
      </c>
      <c r="U76" s="46" t="s">
        <v>6</v>
      </c>
      <c r="W76" s="46" t="s">
        <v>6</v>
      </c>
      <c r="Y76" s="46" t="s">
        <v>6</v>
      </c>
      <c r="AA76" s="46" t="s">
        <v>361</v>
      </c>
      <c r="AC76" s="46" t="s">
        <v>361</v>
      </c>
      <c r="AE76" s="46" t="s">
        <v>6</v>
      </c>
      <c r="AG76" s="46" t="s">
        <v>6</v>
      </c>
      <c r="AI76" s="46" t="s">
        <v>6</v>
      </c>
      <c r="AK76" s="46" t="s">
        <v>6</v>
      </c>
      <c r="AM76" s="46" t="s">
        <v>6</v>
      </c>
      <c r="AO76" s="46" t="s">
        <v>6</v>
      </c>
      <c r="AQ76" s="46" t="s">
        <v>6</v>
      </c>
      <c r="AS76" s="46" t="s">
        <v>6</v>
      </c>
      <c r="AU76" s="46" t="s">
        <v>6</v>
      </c>
      <c r="AW76" s="46" t="s">
        <v>6</v>
      </c>
      <c r="AY76" s="46" t="s">
        <v>6</v>
      </c>
      <c r="BA76" s="46" t="s">
        <v>5</v>
      </c>
      <c r="BC76" s="46" t="s">
        <v>6</v>
      </c>
      <c r="BE76" s="46" t="s">
        <v>6</v>
      </c>
      <c r="BG76" s="46" t="s">
        <v>6</v>
      </c>
      <c r="BI76" s="46" t="s">
        <v>6</v>
      </c>
      <c r="BK76" s="46" t="s">
        <v>5</v>
      </c>
      <c r="BM76" s="46" t="s">
        <v>6</v>
      </c>
      <c r="BO76" s="46">
        <v>5</v>
      </c>
      <c r="BQ76" s="46">
        <v>5</v>
      </c>
      <c r="BS76" s="46">
        <v>5</v>
      </c>
      <c r="BU76" s="46">
        <v>5</v>
      </c>
      <c r="BW76" s="46">
        <v>5</v>
      </c>
      <c r="BY76" s="46">
        <v>5</v>
      </c>
      <c r="CA76" s="46">
        <v>5</v>
      </c>
      <c r="CC76" s="46">
        <v>5</v>
      </c>
      <c r="CE76" s="46">
        <v>2</v>
      </c>
      <c r="CG76" s="46">
        <v>5</v>
      </c>
      <c r="CI76" s="47"/>
    </row>
    <row r="77" spans="1:87" s="46" customFormat="1" ht="12.75" hidden="1" x14ac:dyDescent="0.25">
      <c r="A77" s="46" t="s">
        <v>144</v>
      </c>
      <c r="B77" s="46" t="s">
        <v>145</v>
      </c>
      <c r="C77" s="47" t="s">
        <v>9</v>
      </c>
      <c r="E77" s="46" t="s">
        <v>4</v>
      </c>
      <c r="G77" s="46" t="s">
        <v>4</v>
      </c>
      <c r="I77" s="46" t="s">
        <v>4</v>
      </c>
      <c r="K77" s="46" t="s">
        <v>4</v>
      </c>
      <c r="M77" s="46" t="s">
        <v>4</v>
      </c>
      <c r="O77" s="46" t="s">
        <v>4</v>
      </c>
      <c r="Q77" s="46" t="s">
        <v>4</v>
      </c>
      <c r="S77" s="46" t="s">
        <v>4</v>
      </c>
      <c r="U77" s="46" t="s">
        <v>4</v>
      </c>
      <c r="W77" s="46" t="s">
        <v>4</v>
      </c>
      <c r="Y77" s="46" t="s">
        <v>4</v>
      </c>
      <c r="AA77" s="46" t="s">
        <v>361</v>
      </c>
      <c r="AC77" s="46" t="s">
        <v>361</v>
      </c>
      <c r="AE77" s="46" t="s">
        <v>361</v>
      </c>
      <c r="AG77" s="46" t="s">
        <v>4</v>
      </c>
      <c r="AI77" s="46" t="s">
        <v>4</v>
      </c>
      <c r="AK77" s="46" t="s">
        <v>361</v>
      </c>
      <c r="AM77" s="46" t="s">
        <v>361</v>
      </c>
      <c r="AO77" s="46" t="s">
        <v>361</v>
      </c>
      <c r="AQ77" s="46" t="s">
        <v>6</v>
      </c>
      <c r="AS77" s="46" t="s">
        <v>361</v>
      </c>
      <c r="AU77" s="46" t="s">
        <v>6</v>
      </c>
      <c r="AW77" s="46" t="s">
        <v>361</v>
      </c>
      <c r="AY77" s="46" t="s">
        <v>4</v>
      </c>
      <c r="BA77" s="46" t="s">
        <v>361</v>
      </c>
      <c r="BC77" s="46" t="s">
        <v>6</v>
      </c>
      <c r="BE77" s="46" t="s">
        <v>4</v>
      </c>
      <c r="BG77" s="46" t="s">
        <v>361</v>
      </c>
      <c r="BI77" s="46" t="s">
        <v>361</v>
      </c>
      <c r="BK77" s="46" t="s">
        <v>361</v>
      </c>
      <c r="BM77" s="46" t="s">
        <v>361</v>
      </c>
      <c r="BO77" s="46">
        <v>2</v>
      </c>
      <c r="BQ77" s="46">
        <v>2</v>
      </c>
      <c r="BS77" s="46">
        <v>2</v>
      </c>
      <c r="BU77" s="46">
        <v>2</v>
      </c>
      <c r="BW77" s="46">
        <v>1</v>
      </c>
      <c r="BY77" s="46">
        <v>3</v>
      </c>
      <c r="CA77" s="46">
        <v>3</v>
      </c>
      <c r="CC77" s="46">
        <v>3</v>
      </c>
      <c r="CE77" s="46">
        <v>3</v>
      </c>
      <c r="CG77" s="46">
        <v>4</v>
      </c>
      <c r="CI77" s="47"/>
    </row>
    <row r="78" spans="1:87" s="46" customFormat="1" ht="12.75" hidden="1" x14ac:dyDescent="0.25">
      <c r="A78" s="46" t="s">
        <v>153</v>
      </c>
      <c r="B78" s="46" t="s">
        <v>154</v>
      </c>
      <c r="C78" s="47" t="s">
        <v>9</v>
      </c>
      <c r="E78" s="46" t="s">
        <v>4</v>
      </c>
      <c r="G78" s="46" t="s">
        <v>361</v>
      </c>
      <c r="I78" s="46" t="s">
        <v>4</v>
      </c>
      <c r="K78" s="46" t="s">
        <v>5</v>
      </c>
      <c r="M78" s="46" t="s">
        <v>6</v>
      </c>
      <c r="O78" s="46" t="s">
        <v>4</v>
      </c>
      <c r="Q78" s="46" t="s">
        <v>4</v>
      </c>
      <c r="S78" s="46" t="s">
        <v>4</v>
      </c>
      <c r="U78" s="46" t="s">
        <v>4</v>
      </c>
      <c r="W78" s="46" t="s">
        <v>4</v>
      </c>
      <c r="Y78" s="46" t="s">
        <v>4</v>
      </c>
      <c r="AA78" s="46" t="s">
        <v>4</v>
      </c>
      <c r="AC78" s="46" t="s">
        <v>4</v>
      </c>
      <c r="AE78" s="46" t="s">
        <v>6</v>
      </c>
      <c r="AG78" s="46" t="s">
        <v>6</v>
      </c>
      <c r="AI78" s="46" t="s">
        <v>4</v>
      </c>
      <c r="AK78" s="46" t="s">
        <v>4</v>
      </c>
      <c r="AM78" s="46" t="s">
        <v>4</v>
      </c>
      <c r="AO78" s="46" t="s">
        <v>4</v>
      </c>
      <c r="AQ78" s="46" t="s">
        <v>4</v>
      </c>
      <c r="AS78" s="46" t="s">
        <v>4</v>
      </c>
      <c r="AU78" s="46" t="s">
        <v>4</v>
      </c>
      <c r="AW78" s="46" t="s">
        <v>4</v>
      </c>
      <c r="AY78" s="46" t="s">
        <v>4</v>
      </c>
      <c r="BA78" s="46" t="s">
        <v>6</v>
      </c>
      <c r="BC78" s="46" t="s">
        <v>6</v>
      </c>
      <c r="BE78" s="46" t="s">
        <v>6</v>
      </c>
      <c r="BG78" s="46" t="s">
        <v>6</v>
      </c>
      <c r="BI78" s="46" t="s">
        <v>6</v>
      </c>
      <c r="BK78" s="46" t="s">
        <v>4</v>
      </c>
      <c r="BM78" s="46" t="s">
        <v>6</v>
      </c>
      <c r="BO78" s="46">
        <v>2</v>
      </c>
      <c r="BQ78" s="46">
        <v>2</v>
      </c>
      <c r="BS78" s="46">
        <v>2</v>
      </c>
      <c r="BU78" s="46">
        <v>2</v>
      </c>
      <c r="BW78" s="46">
        <v>2</v>
      </c>
      <c r="BY78" s="46">
        <v>3</v>
      </c>
      <c r="CA78" s="46">
        <v>3</v>
      </c>
      <c r="CC78" s="46">
        <v>3</v>
      </c>
      <c r="CE78" s="46">
        <v>3</v>
      </c>
      <c r="CG78" s="46">
        <v>3</v>
      </c>
      <c r="CI78" s="47"/>
    </row>
    <row r="79" spans="1:87" s="46" customFormat="1" ht="12.75" hidden="1" x14ac:dyDescent="0.25">
      <c r="A79" s="46" t="s">
        <v>160</v>
      </c>
      <c r="B79" s="46" t="s">
        <v>161</v>
      </c>
      <c r="C79" s="47" t="s">
        <v>9</v>
      </c>
      <c r="E79" s="46" t="s">
        <v>4</v>
      </c>
      <c r="G79" s="46" t="s">
        <v>5</v>
      </c>
      <c r="I79" s="46" t="s">
        <v>6</v>
      </c>
      <c r="K79" s="46" t="s">
        <v>5</v>
      </c>
      <c r="M79" s="46" t="s">
        <v>4</v>
      </c>
      <c r="O79" s="46" t="s">
        <v>6</v>
      </c>
      <c r="Q79" s="46" t="s">
        <v>6</v>
      </c>
      <c r="S79" s="46" t="s">
        <v>6</v>
      </c>
      <c r="U79" s="46" t="s">
        <v>6</v>
      </c>
      <c r="W79" s="46" t="s">
        <v>6</v>
      </c>
      <c r="Y79" s="46" t="s">
        <v>4</v>
      </c>
      <c r="AA79" s="46" t="s">
        <v>6</v>
      </c>
      <c r="AC79" s="46" t="s">
        <v>6</v>
      </c>
      <c r="AE79" s="46" t="s">
        <v>5</v>
      </c>
      <c r="AG79" s="46" t="s">
        <v>5</v>
      </c>
      <c r="AI79" s="46" t="s">
        <v>5</v>
      </c>
      <c r="AK79" s="46" t="s">
        <v>6</v>
      </c>
      <c r="AM79" s="46" t="s">
        <v>6</v>
      </c>
      <c r="AO79" s="46" t="s">
        <v>6</v>
      </c>
      <c r="AQ79" s="46" t="s">
        <v>6</v>
      </c>
      <c r="AS79" s="46" t="s">
        <v>6</v>
      </c>
      <c r="AU79" s="46" t="s">
        <v>6</v>
      </c>
      <c r="AW79" s="46" t="s">
        <v>6</v>
      </c>
      <c r="AY79" s="46" t="s">
        <v>10</v>
      </c>
      <c r="BA79" s="46" t="s">
        <v>5</v>
      </c>
      <c r="BC79" s="46" t="s">
        <v>5</v>
      </c>
      <c r="BE79" s="46" t="s">
        <v>6</v>
      </c>
      <c r="BG79" s="46" t="s">
        <v>361</v>
      </c>
      <c r="BI79" s="46" t="s">
        <v>361</v>
      </c>
      <c r="BK79" s="46" t="s">
        <v>361</v>
      </c>
      <c r="BM79" s="46" t="s">
        <v>5</v>
      </c>
      <c r="BO79" s="46">
        <v>5</v>
      </c>
      <c r="BQ79" s="46">
        <v>5</v>
      </c>
      <c r="BS79" s="46">
        <v>5</v>
      </c>
      <c r="BU79" s="46">
        <v>5</v>
      </c>
      <c r="BW79" s="46">
        <v>5</v>
      </c>
      <c r="BY79" s="46">
        <v>3</v>
      </c>
      <c r="CA79" s="46">
        <v>3</v>
      </c>
      <c r="CC79" s="46">
        <v>3</v>
      </c>
      <c r="CE79" s="46">
        <v>2</v>
      </c>
      <c r="CG79" s="46">
        <v>2</v>
      </c>
      <c r="CI79" s="47"/>
    </row>
    <row r="80" spans="1:87" s="46" customFormat="1" ht="12.75" hidden="1" x14ac:dyDescent="0.25">
      <c r="A80" s="46" t="s">
        <v>162</v>
      </c>
      <c r="B80" s="46" t="s">
        <v>163</v>
      </c>
      <c r="C80" s="47" t="s">
        <v>9</v>
      </c>
      <c r="E80" s="46" t="s">
        <v>6</v>
      </c>
      <c r="G80" s="46" t="s">
        <v>4</v>
      </c>
      <c r="I80" s="46" t="s">
        <v>4</v>
      </c>
      <c r="K80" s="46" t="s">
        <v>4</v>
      </c>
      <c r="M80" s="46" t="s">
        <v>4</v>
      </c>
      <c r="O80" s="46" t="s">
        <v>4</v>
      </c>
      <c r="Q80" s="46" t="s">
        <v>4</v>
      </c>
      <c r="S80" s="46" t="s">
        <v>4</v>
      </c>
      <c r="U80" s="46" t="s">
        <v>4</v>
      </c>
      <c r="W80" s="46" t="s">
        <v>4</v>
      </c>
      <c r="Y80" s="46" t="s">
        <v>4</v>
      </c>
      <c r="AA80" s="46" t="s">
        <v>4</v>
      </c>
      <c r="AC80" s="46" t="s">
        <v>4</v>
      </c>
      <c r="AE80" s="46" t="s">
        <v>4</v>
      </c>
      <c r="AG80" s="46" t="s">
        <v>5</v>
      </c>
      <c r="AI80" s="46" t="s">
        <v>4</v>
      </c>
      <c r="AK80" s="46" t="s">
        <v>4</v>
      </c>
      <c r="AM80" s="46" t="s">
        <v>4</v>
      </c>
      <c r="AO80" s="46" t="s">
        <v>4</v>
      </c>
      <c r="AQ80" s="46" t="s">
        <v>4</v>
      </c>
      <c r="AS80" s="46" t="s">
        <v>4</v>
      </c>
      <c r="AU80" s="46" t="s">
        <v>4</v>
      </c>
      <c r="AW80" s="46" t="s">
        <v>4</v>
      </c>
      <c r="AY80" s="46" t="s">
        <v>4</v>
      </c>
      <c r="BA80" s="46" t="s">
        <v>5</v>
      </c>
      <c r="BC80" s="46" t="s">
        <v>5</v>
      </c>
      <c r="BE80" s="46" t="s">
        <v>5</v>
      </c>
      <c r="BG80" s="46" t="s">
        <v>4</v>
      </c>
      <c r="BI80" s="46" t="s">
        <v>5</v>
      </c>
      <c r="BK80" s="46" t="s">
        <v>5</v>
      </c>
      <c r="BM80" s="46" t="s">
        <v>5</v>
      </c>
      <c r="BO80" s="46">
        <v>4</v>
      </c>
      <c r="BQ80" s="46">
        <v>4</v>
      </c>
      <c r="BS80" s="46">
        <v>2</v>
      </c>
      <c r="BU80" s="46">
        <v>4</v>
      </c>
      <c r="BW80" s="46">
        <v>1</v>
      </c>
      <c r="BY80" s="46">
        <v>1</v>
      </c>
      <c r="CA80" s="46">
        <v>3</v>
      </c>
      <c r="CC80" s="46">
        <v>2</v>
      </c>
      <c r="CE80" s="46">
        <v>2</v>
      </c>
      <c r="CG80" s="46">
        <v>1</v>
      </c>
      <c r="CI80" s="47"/>
    </row>
    <row r="81" spans="1:87" s="46" customFormat="1" ht="12.75" hidden="1" x14ac:dyDescent="0.25">
      <c r="A81" s="46" t="s">
        <v>165</v>
      </c>
      <c r="B81" s="46" t="s">
        <v>166</v>
      </c>
      <c r="C81" s="47" t="s">
        <v>9</v>
      </c>
      <c r="E81" s="46" t="s">
        <v>4</v>
      </c>
      <c r="G81" s="46" t="s">
        <v>4</v>
      </c>
      <c r="I81" s="46" t="s">
        <v>361</v>
      </c>
      <c r="K81" s="46" t="s">
        <v>4</v>
      </c>
      <c r="M81" s="46" t="s">
        <v>361</v>
      </c>
      <c r="O81" s="46" t="s">
        <v>4</v>
      </c>
      <c r="Q81" s="46" t="s">
        <v>4</v>
      </c>
      <c r="S81" s="46" t="s">
        <v>4</v>
      </c>
      <c r="U81" s="46" t="s">
        <v>4</v>
      </c>
      <c r="W81" s="46" t="s">
        <v>4</v>
      </c>
      <c r="Y81" s="46" t="s">
        <v>4</v>
      </c>
      <c r="AA81" s="46" t="s">
        <v>361</v>
      </c>
      <c r="AC81" s="46" t="s">
        <v>4</v>
      </c>
      <c r="AE81" s="46" t="s">
        <v>4</v>
      </c>
      <c r="AG81" s="46" t="s">
        <v>4</v>
      </c>
      <c r="AI81" s="46" t="s">
        <v>4</v>
      </c>
      <c r="AK81" s="46" t="s">
        <v>4</v>
      </c>
      <c r="AM81" s="46" t="s">
        <v>4</v>
      </c>
      <c r="AO81" s="46" t="s">
        <v>4</v>
      </c>
      <c r="AQ81" s="46" t="s">
        <v>4</v>
      </c>
      <c r="AS81" s="46" t="s">
        <v>4</v>
      </c>
      <c r="AU81" s="46" t="s">
        <v>4</v>
      </c>
      <c r="AW81" s="46" t="s">
        <v>4</v>
      </c>
      <c r="AY81" s="46" t="s">
        <v>4</v>
      </c>
      <c r="BA81" s="46" t="s">
        <v>4</v>
      </c>
      <c r="BC81" s="46" t="s">
        <v>4</v>
      </c>
      <c r="BE81" s="46" t="s">
        <v>4</v>
      </c>
      <c r="BG81" s="46" t="s">
        <v>4</v>
      </c>
      <c r="BI81" s="46" t="s">
        <v>4</v>
      </c>
      <c r="BK81" s="46" t="s">
        <v>4</v>
      </c>
      <c r="BM81" s="46" t="s">
        <v>4</v>
      </c>
      <c r="BO81" s="46">
        <v>4</v>
      </c>
      <c r="BQ81" s="46">
        <v>1</v>
      </c>
      <c r="BS81" s="46">
        <v>1</v>
      </c>
      <c r="BU81" s="46">
        <v>4</v>
      </c>
      <c r="BW81" s="46">
        <v>1</v>
      </c>
      <c r="BY81" s="46">
        <v>4</v>
      </c>
      <c r="CA81" s="46">
        <v>4</v>
      </c>
      <c r="CC81" s="46">
        <v>4</v>
      </c>
      <c r="CE81" s="46">
        <v>4</v>
      </c>
      <c r="CG81" s="46">
        <v>4</v>
      </c>
      <c r="CI81" s="47"/>
    </row>
    <row r="82" spans="1:87" s="46" customFormat="1" ht="12.75" hidden="1" x14ac:dyDescent="0.25">
      <c r="A82" s="46" t="s">
        <v>169</v>
      </c>
      <c r="B82" s="46" t="s">
        <v>170</v>
      </c>
      <c r="C82" s="47" t="s">
        <v>9</v>
      </c>
      <c r="E82" s="46" t="s">
        <v>4</v>
      </c>
      <c r="G82" s="46" t="s">
        <v>4</v>
      </c>
      <c r="I82" s="46" t="s">
        <v>4</v>
      </c>
      <c r="K82" s="46" t="s">
        <v>361</v>
      </c>
      <c r="M82" s="46" t="s">
        <v>4</v>
      </c>
      <c r="O82" s="46" t="s">
        <v>4</v>
      </c>
      <c r="Q82" s="46" t="s">
        <v>4</v>
      </c>
      <c r="S82" s="46" t="s">
        <v>4</v>
      </c>
      <c r="U82" s="46" t="s">
        <v>4</v>
      </c>
      <c r="W82" s="46" t="s">
        <v>4</v>
      </c>
      <c r="Y82" s="46" t="s">
        <v>4</v>
      </c>
      <c r="AA82" s="46" t="s">
        <v>361</v>
      </c>
      <c r="AC82" s="46" t="s">
        <v>361</v>
      </c>
      <c r="AE82" s="46" t="s">
        <v>361</v>
      </c>
      <c r="AG82" s="46" t="s">
        <v>361</v>
      </c>
      <c r="AI82" s="46" t="s">
        <v>361</v>
      </c>
      <c r="AK82" s="46" t="s">
        <v>361</v>
      </c>
      <c r="AM82" s="46" t="s">
        <v>4</v>
      </c>
      <c r="AO82" s="46" t="s">
        <v>361</v>
      </c>
      <c r="AQ82" s="46" t="s">
        <v>4</v>
      </c>
      <c r="AS82" s="46" t="s">
        <v>361</v>
      </c>
      <c r="AU82" s="46" t="s">
        <v>4</v>
      </c>
      <c r="AW82" s="46" t="s">
        <v>361</v>
      </c>
      <c r="AY82" s="46" t="s">
        <v>361</v>
      </c>
      <c r="BA82" s="46" t="s">
        <v>5</v>
      </c>
      <c r="BC82" s="46" t="s">
        <v>10</v>
      </c>
      <c r="BE82" s="46" t="s">
        <v>6</v>
      </c>
      <c r="BG82" s="46" t="s">
        <v>5</v>
      </c>
      <c r="BI82" s="46" t="s">
        <v>5</v>
      </c>
      <c r="BK82" s="46" t="s">
        <v>5</v>
      </c>
      <c r="BM82" s="46" t="s">
        <v>5</v>
      </c>
      <c r="BO82" s="46">
        <v>3</v>
      </c>
      <c r="BQ82" s="46">
        <v>2</v>
      </c>
      <c r="BS82" s="46">
        <v>2</v>
      </c>
      <c r="BU82" s="46">
        <v>2</v>
      </c>
      <c r="BW82" s="46">
        <v>2</v>
      </c>
      <c r="BY82" s="46">
        <v>3</v>
      </c>
      <c r="CA82" s="46">
        <v>3</v>
      </c>
      <c r="CC82" s="46">
        <v>2</v>
      </c>
      <c r="CE82" s="46">
        <v>3</v>
      </c>
      <c r="CG82" s="46">
        <v>2</v>
      </c>
      <c r="CI82" s="47"/>
    </row>
    <row r="83" spans="1:87" s="46" customFormat="1" ht="12.75" hidden="1" x14ac:dyDescent="0.25">
      <c r="A83" s="46" t="s">
        <v>47</v>
      </c>
      <c r="B83" s="46" t="s">
        <v>187</v>
      </c>
      <c r="C83" s="47" t="s">
        <v>9</v>
      </c>
      <c r="E83" s="46" t="s">
        <v>4</v>
      </c>
      <c r="G83" s="46" t="s">
        <v>4</v>
      </c>
      <c r="I83" s="46" t="s">
        <v>4</v>
      </c>
      <c r="K83" s="46" t="s">
        <v>4</v>
      </c>
      <c r="M83" s="46" t="s">
        <v>4</v>
      </c>
      <c r="O83" s="46" t="s">
        <v>361</v>
      </c>
      <c r="Q83" s="46" t="s">
        <v>361</v>
      </c>
      <c r="S83" s="46" t="s">
        <v>361</v>
      </c>
      <c r="U83" s="46" t="s">
        <v>361</v>
      </c>
      <c r="W83" s="46" t="s">
        <v>361</v>
      </c>
      <c r="Y83" s="46" t="s">
        <v>4</v>
      </c>
      <c r="AA83" s="46" t="s">
        <v>361</v>
      </c>
      <c r="AC83" s="46" t="s">
        <v>361</v>
      </c>
      <c r="AE83" s="46" t="s">
        <v>361</v>
      </c>
      <c r="AG83" s="46" t="s">
        <v>10</v>
      </c>
      <c r="AI83" s="46" t="s">
        <v>4</v>
      </c>
      <c r="AK83" s="46" t="s">
        <v>361</v>
      </c>
      <c r="AM83" s="46" t="s">
        <v>361</v>
      </c>
      <c r="AO83" s="46" t="s">
        <v>361</v>
      </c>
      <c r="AQ83" s="46" t="s">
        <v>361</v>
      </c>
      <c r="AS83" s="46" t="s">
        <v>361</v>
      </c>
      <c r="AU83" s="46" t="s">
        <v>361</v>
      </c>
      <c r="AW83" s="46" t="s">
        <v>361</v>
      </c>
      <c r="AY83" s="46" t="s">
        <v>4</v>
      </c>
      <c r="BA83" s="46" t="s">
        <v>361</v>
      </c>
      <c r="BC83" s="46" t="s">
        <v>361</v>
      </c>
      <c r="BE83" s="46" t="s">
        <v>361</v>
      </c>
      <c r="BG83" s="46" t="s">
        <v>361</v>
      </c>
      <c r="BI83" s="46" t="s">
        <v>361</v>
      </c>
      <c r="BK83" s="46" t="s">
        <v>10</v>
      </c>
      <c r="BM83" s="46" t="s">
        <v>10</v>
      </c>
      <c r="BO83" s="46">
        <v>4</v>
      </c>
      <c r="BQ83" s="46">
        <v>2</v>
      </c>
      <c r="BS83" s="46">
        <v>2</v>
      </c>
      <c r="BU83" s="46">
        <v>1</v>
      </c>
      <c r="BW83" s="46">
        <v>2</v>
      </c>
      <c r="BY83" s="46">
        <v>1</v>
      </c>
      <c r="CA83" s="46">
        <v>5</v>
      </c>
      <c r="CC83" s="46">
        <v>5</v>
      </c>
      <c r="CE83" s="46">
        <v>3</v>
      </c>
      <c r="CG83" s="46">
        <v>2</v>
      </c>
      <c r="CI83" s="47"/>
    </row>
    <row r="84" spans="1:87" s="46" customFormat="1" ht="12.75" hidden="1" x14ac:dyDescent="0.25">
      <c r="A84" s="46" t="s">
        <v>188</v>
      </c>
      <c r="B84" s="46" t="s">
        <v>189</v>
      </c>
      <c r="C84" s="47" t="s">
        <v>9</v>
      </c>
      <c r="E84" s="46" t="s">
        <v>361</v>
      </c>
      <c r="G84" s="46" t="s">
        <v>361</v>
      </c>
      <c r="I84" s="46" t="s">
        <v>361</v>
      </c>
      <c r="K84" s="46" t="s">
        <v>4</v>
      </c>
      <c r="M84" s="46" t="s">
        <v>6</v>
      </c>
      <c r="O84" s="46" t="s">
        <v>6</v>
      </c>
      <c r="Q84" s="46" t="s">
        <v>5</v>
      </c>
      <c r="S84" s="46" t="s">
        <v>5</v>
      </c>
      <c r="U84" s="46" t="s">
        <v>361</v>
      </c>
      <c r="W84" s="46" t="s">
        <v>361</v>
      </c>
      <c r="Y84" s="46" t="s">
        <v>4</v>
      </c>
      <c r="AA84" s="46" t="s">
        <v>361</v>
      </c>
      <c r="AC84" s="46" t="s">
        <v>361</v>
      </c>
      <c r="AE84" s="46" t="s">
        <v>361</v>
      </c>
      <c r="AG84" s="46" t="s">
        <v>361</v>
      </c>
      <c r="AI84" s="46" t="s">
        <v>361</v>
      </c>
      <c r="AK84" s="46" t="s">
        <v>361</v>
      </c>
      <c r="AM84" s="46" t="s">
        <v>361</v>
      </c>
      <c r="AO84" s="46" t="s">
        <v>361</v>
      </c>
      <c r="AQ84" s="46" t="s">
        <v>361</v>
      </c>
      <c r="AS84" s="46" t="s">
        <v>361</v>
      </c>
      <c r="AU84" s="46" t="s">
        <v>361</v>
      </c>
      <c r="AW84" s="46" t="s">
        <v>361</v>
      </c>
      <c r="AY84" s="46" t="s">
        <v>361</v>
      </c>
      <c r="BA84" s="46" t="s">
        <v>361</v>
      </c>
      <c r="BC84" s="46" t="s">
        <v>361</v>
      </c>
      <c r="BE84" s="46" t="s">
        <v>361</v>
      </c>
      <c r="BG84" s="46" t="s">
        <v>361</v>
      </c>
      <c r="BI84" s="46" t="s">
        <v>361</v>
      </c>
      <c r="BK84" s="46" t="s">
        <v>361</v>
      </c>
      <c r="BM84" s="46" t="s">
        <v>361</v>
      </c>
      <c r="BO84" s="46">
        <v>5</v>
      </c>
      <c r="BQ84" s="46">
        <v>5</v>
      </c>
      <c r="BS84" s="46">
        <v>5</v>
      </c>
      <c r="BU84" s="46">
        <v>5</v>
      </c>
      <c r="BW84" s="46">
        <v>5</v>
      </c>
      <c r="BY84" s="46">
        <v>1</v>
      </c>
      <c r="CA84" s="46">
        <v>1</v>
      </c>
      <c r="CC84" s="46">
        <v>1</v>
      </c>
      <c r="CE84" s="46">
        <v>3</v>
      </c>
      <c r="CG84" s="46">
        <v>3</v>
      </c>
      <c r="CI84" s="47"/>
    </row>
    <row r="85" spans="1:87" s="46" customFormat="1" ht="12.75" hidden="1" x14ac:dyDescent="0.25">
      <c r="A85" s="46" t="s">
        <v>197</v>
      </c>
      <c r="B85" s="46" t="s">
        <v>198</v>
      </c>
      <c r="C85" s="47" t="s">
        <v>9</v>
      </c>
      <c r="E85" s="46" t="s">
        <v>4</v>
      </c>
      <c r="G85" s="46" t="s">
        <v>361</v>
      </c>
      <c r="I85" s="46" t="s">
        <v>4</v>
      </c>
      <c r="K85" s="46" t="s">
        <v>4</v>
      </c>
      <c r="M85" s="46" t="s">
        <v>4</v>
      </c>
      <c r="O85" s="46" t="s">
        <v>361</v>
      </c>
      <c r="Q85" s="46" t="s">
        <v>361</v>
      </c>
      <c r="S85" s="46" t="s">
        <v>361</v>
      </c>
      <c r="U85" s="46" t="s">
        <v>361</v>
      </c>
      <c r="W85" s="46" t="s">
        <v>361</v>
      </c>
      <c r="Y85" s="46" t="s">
        <v>361</v>
      </c>
      <c r="AA85" s="46" t="s">
        <v>361</v>
      </c>
      <c r="AC85" s="46" t="s">
        <v>361</v>
      </c>
      <c r="AE85" s="46" t="s">
        <v>361</v>
      </c>
      <c r="AG85" s="46" t="s">
        <v>361</v>
      </c>
      <c r="AI85" s="46" t="s">
        <v>361</v>
      </c>
      <c r="AK85" s="46" t="s">
        <v>361</v>
      </c>
      <c r="AM85" s="46" t="s">
        <v>361</v>
      </c>
      <c r="AO85" s="46" t="s">
        <v>361</v>
      </c>
      <c r="AQ85" s="46" t="s">
        <v>361</v>
      </c>
      <c r="AS85" s="46" t="s">
        <v>361</v>
      </c>
      <c r="AU85" s="46" t="s">
        <v>361</v>
      </c>
      <c r="AW85" s="46" t="s">
        <v>361</v>
      </c>
      <c r="AY85" s="46" t="s">
        <v>4</v>
      </c>
      <c r="BA85" s="46" t="s">
        <v>361</v>
      </c>
      <c r="BC85" s="46" t="s">
        <v>361</v>
      </c>
      <c r="BE85" s="46" t="s">
        <v>361</v>
      </c>
      <c r="BG85" s="46" t="s">
        <v>361</v>
      </c>
      <c r="BI85" s="46" t="s">
        <v>361</v>
      </c>
      <c r="BK85" s="46" t="s">
        <v>361</v>
      </c>
      <c r="BM85" s="46" t="s">
        <v>361</v>
      </c>
      <c r="BO85" s="46">
        <v>3</v>
      </c>
      <c r="BQ85" s="46">
        <v>3</v>
      </c>
      <c r="BS85" s="46">
        <v>3</v>
      </c>
      <c r="BU85" s="46">
        <v>3</v>
      </c>
      <c r="BW85" s="46">
        <v>3</v>
      </c>
      <c r="BY85" s="46">
        <v>3</v>
      </c>
      <c r="CA85" s="46">
        <v>3</v>
      </c>
      <c r="CC85" s="46">
        <v>3</v>
      </c>
      <c r="CE85" s="46">
        <v>3</v>
      </c>
      <c r="CG85" s="46">
        <v>3</v>
      </c>
      <c r="CI85" s="47"/>
    </row>
    <row r="86" spans="1:87" s="46" customFormat="1" ht="12.75" hidden="1" x14ac:dyDescent="0.25">
      <c r="A86" s="46" t="s">
        <v>200</v>
      </c>
      <c r="B86" s="46" t="s">
        <v>201</v>
      </c>
      <c r="C86" s="47" t="s">
        <v>9</v>
      </c>
      <c r="E86" s="46" t="s">
        <v>4</v>
      </c>
      <c r="G86" s="46" t="s">
        <v>361</v>
      </c>
      <c r="I86" s="46" t="s">
        <v>4</v>
      </c>
      <c r="K86" s="46" t="s">
        <v>361</v>
      </c>
      <c r="M86" s="46" t="s">
        <v>361</v>
      </c>
      <c r="O86" s="46" t="s">
        <v>361</v>
      </c>
      <c r="Q86" s="46" t="s">
        <v>361</v>
      </c>
      <c r="S86" s="46" t="s">
        <v>361</v>
      </c>
      <c r="U86" s="46" t="s">
        <v>361</v>
      </c>
      <c r="W86" s="46" t="s">
        <v>361</v>
      </c>
      <c r="Y86" s="46" t="s">
        <v>4</v>
      </c>
      <c r="AA86" s="46" t="s">
        <v>361</v>
      </c>
      <c r="AC86" s="46" t="s">
        <v>361</v>
      </c>
      <c r="AE86" s="46" t="s">
        <v>361</v>
      </c>
      <c r="AG86" s="46" t="s">
        <v>361</v>
      </c>
      <c r="AI86" s="46" t="s">
        <v>6</v>
      </c>
      <c r="AK86" s="46" t="s">
        <v>361</v>
      </c>
      <c r="AM86" s="46" t="s">
        <v>361</v>
      </c>
      <c r="AO86" s="46" t="s">
        <v>361</v>
      </c>
      <c r="AQ86" s="46" t="s">
        <v>361</v>
      </c>
      <c r="AS86" s="46" t="s">
        <v>361</v>
      </c>
      <c r="AU86" s="46" t="s">
        <v>361</v>
      </c>
      <c r="AW86" s="46" t="s">
        <v>361</v>
      </c>
      <c r="AY86" s="46" t="s">
        <v>361</v>
      </c>
      <c r="BA86" s="46" t="s">
        <v>361</v>
      </c>
      <c r="BC86" s="46" t="s">
        <v>361</v>
      </c>
      <c r="BE86" s="46" t="s">
        <v>361</v>
      </c>
      <c r="BG86" s="46" t="s">
        <v>361</v>
      </c>
      <c r="BI86" s="46" t="s">
        <v>361</v>
      </c>
      <c r="BK86" s="46" t="s">
        <v>361</v>
      </c>
      <c r="BM86" s="46" t="s">
        <v>361</v>
      </c>
      <c r="BO86" s="46">
        <v>3</v>
      </c>
      <c r="BQ86" s="46">
        <v>3</v>
      </c>
      <c r="BS86" s="46">
        <v>3</v>
      </c>
      <c r="BU86" s="46">
        <v>3</v>
      </c>
      <c r="BW86" s="46">
        <v>5</v>
      </c>
      <c r="BY86" s="46">
        <v>1</v>
      </c>
      <c r="CA86" s="46">
        <v>5</v>
      </c>
      <c r="CC86" s="46">
        <v>4</v>
      </c>
      <c r="CE86" s="46">
        <v>4</v>
      </c>
      <c r="CG86" s="46">
        <v>4</v>
      </c>
      <c r="CI86" s="47"/>
    </row>
    <row r="87" spans="1:87" s="46" customFormat="1" ht="12.75" hidden="1" x14ac:dyDescent="0.25">
      <c r="A87" s="46" t="s">
        <v>202</v>
      </c>
      <c r="B87" s="46" t="s">
        <v>203</v>
      </c>
      <c r="C87" s="47" t="s">
        <v>9</v>
      </c>
      <c r="E87" s="46" t="s">
        <v>5</v>
      </c>
      <c r="G87" s="46" t="s">
        <v>361</v>
      </c>
      <c r="I87" s="46" t="s">
        <v>4</v>
      </c>
      <c r="K87" s="46" t="s">
        <v>4</v>
      </c>
      <c r="M87" s="46" t="s">
        <v>4</v>
      </c>
      <c r="O87" s="46" t="s">
        <v>4</v>
      </c>
      <c r="Q87" s="46" t="s">
        <v>4</v>
      </c>
      <c r="S87" s="46" t="s">
        <v>4</v>
      </c>
      <c r="U87" s="46" t="s">
        <v>4</v>
      </c>
      <c r="W87" s="46" t="s">
        <v>4</v>
      </c>
      <c r="Y87" s="46" t="s">
        <v>4</v>
      </c>
      <c r="AA87" s="46" t="s">
        <v>361</v>
      </c>
      <c r="AC87" s="46" t="s">
        <v>361</v>
      </c>
      <c r="AE87" s="46" t="s">
        <v>361</v>
      </c>
      <c r="AG87" s="46" t="s">
        <v>5</v>
      </c>
      <c r="AI87" s="46" t="s">
        <v>4</v>
      </c>
      <c r="AK87" s="46" t="s">
        <v>361</v>
      </c>
      <c r="AM87" s="46" t="s">
        <v>361</v>
      </c>
      <c r="AO87" s="46" t="s">
        <v>361</v>
      </c>
      <c r="AQ87" s="46" t="s">
        <v>361</v>
      </c>
      <c r="AS87" s="46" t="s">
        <v>361</v>
      </c>
      <c r="AU87" s="46" t="s">
        <v>361</v>
      </c>
      <c r="AW87" s="46" t="s">
        <v>361</v>
      </c>
      <c r="AY87" s="46" t="s">
        <v>4</v>
      </c>
      <c r="BA87" s="46" t="s">
        <v>5</v>
      </c>
      <c r="BC87" s="46" t="s">
        <v>5</v>
      </c>
      <c r="BE87" s="46" t="s">
        <v>5</v>
      </c>
      <c r="BG87" s="46" t="s">
        <v>4</v>
      </c>
      <c r="BI87" s="46" t="s">
        <v>361</v>
      </c>
      <c r="BK87" s="46" t="s">
        <v>5</v>
      </c>
      <c r="BM87" s="46" t="s">
        <v>5</v>
      </c>
      <c r="BO87" s="46">
        <v>2</v>
      </c>
      <c r="BQ87" s="46">
        <v>1</v>
      </c>
      <c r="BS87" s="46">
        <v>1</v>
      </c>
      <c r="BU87" s="46">
        <v>2</v>
      </c>
      <c r="BW87" s="46">
        <v>2</v>
      </c>
      <c r="BY87" s="46">
        <v>1</v>
      </c>
      <c r="CA87" s="46">
        <v>3</v>
      </c>
      <c r="CC87" s="46">
        <v>2</v>
      </c>
      <c r="CE87" s="46">
        <v>1</v>
      </c>
      <c r="CG87" s="46">
        <v>1</v>
      </c>
      <c r="CI87" s="47"/>
    </row>
    <row r="88" spans="1:87" s="46" customFormat="1" ht="12.75" hidden="1" x14ac:dyDescent="0.25">
      <c r="A88" s="46" t="s">
        <v>205</v>
      </c>
      <c r="B88" s="46" t="s">
        <v>206</v>
      </c>
      <c r="C88" s="47" t="s">
        <v>9</v>
      </c>
      <c r="E88" s="46" t="s">
        <v>4</v>
      </c>
      <c r="G88" s="46" t="s">
        <v>4</v>
      </c>
      <c r="I88" s="46" t="s">
        <v>4</v>
      </c>
      <c r="K88" s="46" t="s">
        <v>4</v>
      </c>
      <c r="M88" s="46" t="s">
        <v>4</v>
      </c>
      <c r="O88" s="46" t="s">
        <v>4</v>
      </c>
      <c r="Q88" s="46" t="s">
        <v>4</v>
      </c>
      <c r="S88" s="46" t="s">
        <v>4</v>
      </c>
      <c r="U88" s="46" t="s">
        <v>4</v>
      </c>
      <c r="W88" s="46" t="s">
        <v>4</v>
      </c>
      <c r="Y88" s="46" t="s">
        <v>4</v>
      </c>
      <c r="AA88" s="46" t="s">
        <v>361</v>
      </c>
      <c r="AC88" s="46" t="s">
        <v>361</v>
      </c>
      <c r="AE88" s="46" t="s">
        <v>361</v>
      </c>
      <c r="AG88" s="46" t="s">
        <v>361</v>
      </c>
      <c r="AI88" s="46" t="s">
        <v>361</v>
      </c>
      <c r="AK88" s="46" t="s">
        <v>361</v>
      </c>
      <c r="AM88" s="46" t="s">
        <v>361</v>
      </c>
      <c r="AO88" s="46" t="s">
        <v>361</v>
      </c>
      <c r="AQ88" s="46" t="s">
        <v>361</v>
      </c>
      <c r="AS88" s="46" t="s">
        <v>361</v>
      </c>
      <c r="AU88" s="46" t="s">
        <v>361</v>
      </c>
      <c r="AW88" s="46" t="s">
        <v>361</v>
      </c>
      <c r="AY88" s="46" t="s">
        <v>361</v>
      </c>
      <c r="BA88" s="46" t="s">
        <v>361</v>
      </c>
      <c r="BC88" s="46" t="s">
        <v>361</v>
      </c>
      <c r="BE88" s="46" t="s">
        <v>361</v>
      </c>
      <c r="BG88" s="46" t="s">
        <v>361</v>
      </c>
      <c r="BI88" s="46" t="s">
        <v>361</v>
      </c>
      <c r="BK88" s="46" t="s">
        <v>361</v>
      </c>
      <c r="BM88" s="46" t="s">
        <v>361</v>
      </c>
      <c r="BO88" s="46">
        <v>5</v>
      </c>
      <c r="BQ88" s="46">
        <v>5</v>
      </c>
      <c r="BS88" s="46">
        <v>5</v>
      </c>
      <c r="BU88" s="46">
        <v>5</v>
      </c>
      <c r="BW88" s="46">
        <v>5</v>
      </c>
      <c r="BY88" s="46">
        <v>5</v>
      </c>
      <c r="CA88" s="46">
        <v>5</v>
      </c>
      <c r="CC88" s="46">
        <v>5</v>
      </c>
      <c r="CE88" s="46">
        <v>5</v>
      </c>
      <c r="CG88" s="46">
        <v>5</v>
      </c>
      <c r="CI88" s="47"/>
    </row>
    <row r="89" spans="1:87" s="46" customFormat="1" ht="12.75" hidden="1" x14ac:dyDescent="0.25">
      <c r="A89" s="46" t="s">
        <v>209</v>
      </c>
      <c r="B89" s="46" t="s">
        <v>210</v>
      </c>
      <c r="C89" s="47" t="s">
        <v>9</v>
      </c>
      <c r="E89" s="46" t="s">
        <v>361</v>
      </c>
      <c r="G89" s="46" t="s">
        <v>4</v>
      </c>
      <c r="I89" s="46" t="s">
        <v>361</v>
      </c>
      <c r="K89" s="46" t="s">
        <v>4</v>
      </c>
      <c r="M89" s="46" t="s">
        <v>4</v>
      </c>
      <c r="O89" s="46" t="s">
        <v>361</v>
      </c>
      <c r="Q89" s="46" t="s">
        <v>361</v>
      </c>
      <c r="S89" s="46" t="s">
        <v>361</v>
      </c>
      <c r="U89" s="46" t="s">
        <v>361</v>
      </c>
      <c r="W89" s="46" t="s">
        <v>361</v>
      </c>
      <c r="Y89" s="46" t="s">
        <v>4</v>
      </c>
      <c r="AA89" s="46" t="s">
        <v>361</v>
      </c>
      <c r="AC89" s="46" t="s">
        <v>361</v>
      </c>
      <c r="AE89" s="46" t="s">
        <v>361</v>
      </c>
      <c r="AG89" s="46" t="s">
        <v>361</v>
      </c>
      <c r="AI89" s="46" t="s">
        <v>4</v>
      </c>
      <c r="AK89" s="46" t="s">
        <v>361</v>
      </c>
      <c r="AM89" s="46" t="s">
        <v>361</v>
      </c>
      <c r="AO89" s="46" t="s">
        <v>361</v>
      </c>
      <c r="AQ89" s="46" t="s">
        <v>361</v>
      </c>
      <c r="AS89" s="46" t="s">
        <v>361</v>
      </c>
      <c r="AU89" s="46" t="s">
        <v>361</v>
      </c>
      <c r="AW89" s="46" t="s">
        <v>361</v>
      </c>
      <c r="AY89" s="46" t="s">
        <v>4</v>
      </c>
      <c r="BA89" s="46" t="s">
        <v>361</v>
      </c>
      <c r="BC89" s="46" t="s">
        <v>361</v>
      </c>
      <c r="BE89" s="46" t="s">
        <v>361</v>
      </c>
      <c r="BG89" s="46" t="s">
        <v>361</v>
      </c>
      <c r="BI89" s="46" t="s">
        <v>361</v>
      </c>
      <c r="BK89" s="46" t="s">
        <v>361</v>
      </c>
      <c r="BM89" s="46" t="s">
        <v>361</v>
      </c>
      <c r="BO89" s="46">
        <v>1</v>
      </c>
      <c r="BQ89" s="46">
        <v>1</v>
      </c>
      <c r="BS89" s="46">
        <v>1</v>
      </c>
      <c r="BU89" s="46">
        <v>1</v>
      </c>
      <c r="BW89" s="46">
        <v>1</v>
      </c>
      <c r="BY89" s="46">
        <v>1</v>
      </c>
      <c r="CA89" s="46">
        <v>1</v>
      </c>
      <c r="CC89" s="46">
        <v>1</v>
      </c>
      <c r="CE89" s="46">
        <v>1</v>
      </c>
      <c r="CG89" s="46">
        <v>1</v>
      </c>
      <c r="CI89" s="47"/>
    </row>
    <row r="90" spans="1:87" s="46" customFormat="1" ht="12.75" hidden="1" x14ac:dyDescent="0.25">
      <c r="A90" s="46" t="s">
        <v>200</v>
      </c>
      <c r="B90" s="46" t="s">
        <v>214</v>
      </c>
      <c r="C90" s="47" t="s">
        <v>9</v>
      </c>
      <c r="E90" s="46" t="s">
        <v>4</v>
      </c>
      <c r="G90" s="46" t="s">
        <v>361</v>
      </c>
      <c r="I90" s="46" t="s">
        <v>361</v>
      </c>
      <c r="K90" s="46" t="s">
        <v>4</v>
      </c>
      <c r="M90" s="46" t="s">
        <v>5</v>
      </c>
      <c r="O90" s="46" t="s">
        <v>361</v>
      </c>
      <c r="Q90" s="46" t="s">
        <v>361</v>
      </c>
      <c r="S90" s="46" t="s">
        <v>361</v>
      </c>
      <c r="U90" s="46" t="s">
        <v>361</v>
      </c>
      <c r="W90" s="46" t="s">
        <v>361</v>
      </c>
      <c r="Y90" s="46" t="s">
        <v>4</v>
      </c>
      <c r="AA90" s="46" t="s">
        <v>361</v>
      </c>
      <c r="AC90" s="46" t="s">
        <v>361</v>
      </c>
      <c r="AE90" s="46" t="s">
        <v>361</v>
      </c>
      <c r="AG90" s="46" t="s">
        <v>5</v>
      </c>
      <c r="AI90" s="46" t="s">
        <v>361</v>
      </c>
      <c r="AK90" s="46" t="s">
        <v>361</v>
      </c>
      <c r="AM90" s="46" t="s">
        <v>361</v>
      </c>
      <c r="AO90" s="46" t="s">
        <v>361</v>
      </c>
      <c r="AQ90" s="46" t="s">
        <v>361</v>
      </c>
      <c r="AS90" s="46" t="s">
        <v>361</v>
      </c>
      <c r="AU90" s="46" t="s">
        <v>361</v>
      </c>
      <c r="AW90" s="46" t="s">
        <v>6</v>
      </c>
      <c r="AY90" s="46" t="s">
        <v>361</v>
      </c>
      <c r="BA90" s="46" t="s">
        <v>361</v>
      </c>
      <c r="BC90" s="46" t="s">
        <v>361</v>
      </c>
      <c r="BE90" s="46" t="s">
        <v>361</v>
      </c>
      <c r="BG90" s="46" t="s">
        <v>361</v>
      </c>
      <c r="BI90" s="46" t="s">
        <v>6</v>
      </c>
      <c r="BK90" s="46" t="s">
        <v>6</v>
      </c>
      <c r="BM90" s="46" t="s">
        <v>6</v>
      </c>
      <c r="BO90" s="46">
        <v>5</v>
      </c>
      <c r="BQ90" s="46">
        <v>1</v>
      </c>
      <c r="BS90" s="46">
        <v>2</v>
      </c>
      <c r="BU90" s="46">
        <v>4</v>
      </c>
      <c r="BW90" s="46">
        <v>1</v>
      </c>
      <c r="BY90" s="46">
        <v>2</v>
      </c>
      <c r="CA90" s="46">
        <v>5</v>
      </c>
      <c r="CC90" s="46">
        <v>5</v>
      </c>
      <c r="CE90" s="46">
        <v>4</v>
      </c>
      <c r="CG90" s="46">
        <v>4</v>
      </c>
      <c r="CI90" s="47"/>
    </row>
    <row r="91" spans="1:87" s="46" customFormat="1" ht="12.75" hidden="1" x14ac:dyDescent="0.25">
      <c r="A91" s="46" t="s">
        <v>228</v>
      </c>
      <c r="B91" s="46" t="s">
        <v>229</v>
      </c>
      <c r="C91" s="47" t="s">
        <v>9</v>
      </c>
      <c r="E91" s="46" t="s">
        <v>4</v>
      </c>
      <c r="G91" s="46" t="s">
        <v>4</v>
      </c>
      <c r="I91" s="46" t="s">
        <v>4</v>
      </c>
      <c r="K91" s="46" t="s">
        <v>4</v>
      </c>
      <c r="M91" s="46" t="s">
        <v>4</v>
      </c>
      <c r="O91" s="46" t="s">
        <v>4</v>
      </c>
      <c r="Q91" s="46" t="s">
        <v>4</v>
      </c>
      <c r="S91" s="46" t="s">
        <v>4</v>
      </c>
      <c r="U91" s="46" t="s">
        <v>4</v>
      </c>
      <c r="W91" s="46" t="s">
        <v>4</v>
      </c>
      <c r="Y91" s="46" t="s">
        <v>4</v>
      </c>
      <c r="AA91" s="46" t="s">
        <v>4</v>
      </c>
      <c r="AC91" s="46" t="s">
        <v>4</v>
      </c>
      <c r="AE91" s="46" t="s">
        <v>4</v>
      </c>
      <c r="AG91" s="46" t="s">
        <v>4</v>
      </c>
      <c r="AI91" s="46" t="s">
        <v>4</v>
      </c>
      <c r="AK91" s="46" t="s">
        <v>4</v>
      </c>
      <c r="AM91" s="46" t="s">
        <v>4</v>
      </c>
      <c r="AO91" s="46" t="s">
        <v>4</v>
      </c>
      <c r="AQ91" s="46" t="s">
        <v>4</v>
      </c>
      <c r="AS91" s="46" t="s">
        <v>4</v>
      </c>
      <c r="AU91" s="46" t="s">
        <v>4</v>
      </c>
      <c r="AW91" s="46" t="s">
        <v>361</v>
      </c>
      <c r="AY91" s="46" t="s">
        <v>4</v>
      </c>
      <c r="BA91" s="46" t="s">
        <v>4</v>
      </c>
      <c r="BC91" s="46" t="s">
        <v>4</v>
      </c>
      <c r="BE91" s="46" t="s">
        <v>4</v>
      </c>
      <c r="BG91" s="46" t="s">
        <v>4</v>
      </c>
      <c r="BI91" s="46" t="s">
        <v>4</v>
      </c>
      <c r="BK91" s="46" t="s">
        <v>4</v>
      </c>
      <c r="BM91" s="46" t="s">
        <v>4</v>
      </c>
      <c r="BO91" s="46">
        <v>2</v>
      </c>
      <c r="BQ91" s="46">
        <v>1</v>
      </c>
      <c r="BS91" s="46">
        <v>2</v>
      </c>
      <c r="BU91" s="46">
        <v>1</v>
      </c>
      <c r="BW91" s="46">
        <v>2</v>
      </c>
      <c r="BY91" s="46">
        <v>2</v>
      </c>
      <c r="CA91" s="46">
        <v>2</v>
      </c>
      <c r="CC91" s="46">
        <v>1</v>
      </c>
      <c r="CE91" s="46">
        <v>1</v>
      </c>
      <c r="CG91" s="46">
        <v>2</v>
      </c>
      <c r="CI91" s="47"/>
    </row>
    <row r="92" spans="1:87" s="46" customFormat="1" ht="12.75" hidden="1" x14ac:dyDescent="0.25">
      <c r="A92" s="46" t="s">
        <v>232</v>
      </c>
      <c r="B92" s="46" t="s">
        <v>233</v>
      </c>
      <c r="C92" s="47" t="s">
        <v>9</v>
      </c>
      <c r="E92" s="46" t="s">
        <v>4</v>
      </c>
      <c r="G92" s="46" t="s">
        <v>4</v>
      </c>
      <c r="I92" s="46" t="s">
        <v>4</v>
      </c>
      <c r="K92" s="46" t="s">
        <v>361</v>
      </c>
      <c r="M92" s="46" t="s">
        <v>361</v>
      </c>
      <c r="O92" s="46" t="s">
        <v>4</v>
      </c>
      <c r="Q92" s="46" t="s">
        <v>4</v>
      </c>
      <c r="S92" s="46" t="s">
        <v>4</v>
      </c>
      <c r="U92" s="46" t="s">
        <v>4</v>
      </c>
      <c r="W92" s="46" t="s">
        <v>4</v>
      </c>
      <c r="Y92" s="46" t="s">
        <v>4</v>
      </c>
      <c r="AA92" s="46" t="s">
        <v>361</v>
      </c>
      <c r="AC92" s="46" t="s">
        <v>361</v>
      </c>
      <c r="AE92" s="46" t="s">
        <v>361</v>
      </c>
      <c r="AG92" s="46" t="s">
        <v>361</v>
      </c>
      <c r="AI92" s="46" t="s">
        <v>4</v>
      </c>
      <c r="AK92" s="46" t="s">
        <v>361</v>
      </c>
      <c r="AM92" s="46" t="s">
        <v>361</v>
      </c>
      <c r="AO92" s="46" t="s">
        <v>361</v>
      </c>
      <c r="AQ92" s="46" t="s">
        <v>361</v>
      </c>
      <c r="AS92" s="46" t="s">
        <v>361</v>
      </c>
      <c r="AU92" s="46" t="s">
        <v>361</v>
      </c>
      <c r="AW92" s="46" t="s">
        <v>361</v>
      </c>
      <c r="AY92" s="46" t="s">
        <v>361</v>
      </c>
      <c r="BA92" s="46" t="s">
        <v>361</v>
      </c>
      <c r="BC92" s="46" t="s">
        <v>361</v>
      </c>
      <c r="BE92" s="46" t="s">
        <v>361</v>
      </c>
      <c r="BG92" s="46" t="s">
        <v>361</v>
      </c>
      <c r="BI92" s="46" t="s">
        <v>361</v>
      </c>
      <c r="BK92" s="46" t="s">
        <v>361</v>
      </c>
      <c r="BM92" s="46" t="s">
        <v>361</v>
      </c>
      <c r="BO92" s="46">
        <v>5</v>
      </c>
      <c r="BQ92" s="46">
        <v>3</v>
      </c>
      <c r="BS92" s="46">
        <v>4</v>
      </c>
      <c r="BU92" s="46">
        <v>4</v>
      </c>
      <c r="BW92" s="46">
        <v>4</v>
      </c>
      <c r="BY92" s="46">
        <v>3</v>
      </c>
      <c r="CA92" s="46">
        <v>4</v>
      </c>
      <c r="CC92" s="46">
        <v>5</v>
      </c>
      <c r="CE92" s="46">
        <v>4</v>
      </c>
      <c r="CG92" s="46">
        <v>4</v>
      </c>
      <c r="CI92" s="47"/>
    </row>
    <row r="93" spans="1:87" s="46" customFormat="1" ht="12.75" hidden="1" x14ac:dyDescent="0.25">
      <c r="A93" s="46" t="s">
        <v>234</v>
      </c>
      <c r="B93" s="46" t="s">
        <v>235</v>
      </c>
      <c r="C93" s="47" t="s">
        <v>9</v>
      </c>
      <c r="E93" s="46" t="s">
        <v>5</v>
      </c>
      <c r="G93" s="46" t="s">
        <v>361</v>
      </c>
      <c r="I93" s="46" t="s">
        <v>4</v>
      </c>
      <c r="K93" s="46" t="s">
        <v>361</v>
      </c>
      <c r="M93" s="46" t="s">
        <v>361</v>
      </c>
      <c r="O93" s="46" t="s">
        <v>4</v>
      </c>
      <c r="Q93" s="46" t="s">
        <v>4</v>
      </c>
      <c r="S93" s="46" t="s">
        <v>4</v>
      </c>
      <c r="U93" s="46" t="s">
        <v>4</v>
      </c>
      <c r="W93" s="46" t="s">
        <v>4</v>
      </c>
      <c r="Y93" s="46" t="s">
        <v>4</v>
      </c>
      <c r="AA93" s="46" t="s">
        <v>361</v>
      </c>
      <c r="AC93" s="46" t="s">
        <v>361</v>
      </c>
      <c r="AE93" s="46" t="s">
        <v>361</v>
      </c>
      <c r="AG93" s="46" t="s">
        <v>361</v>
      </c>
      <c r="AI93" s="46" t="s">
        <v>4</v>
      </c>
      <c r="AK93" s="46" t="s">
        <v>361</v>
      </c>
      <c r="AM93" s="46" t="s">
        <v>361</v>
      </c>
      <c r="AO93" s="46" t="s">
        <v>361</v>
      </c>
      <c r="AQ93" s="46" t="s">
        <v>361</v>
      </c>
      <c r="AS93" s="46" t="s">
        <v>361</v>
      </c>
      <c r="AU93" s="46" t="s">
        <v>361</v>
      </c>
      <c r="AW93" s="46" t="s">
        <v>361</v>
      </c>
      <c r="AY93" s="46" t="s">
        <v>4</v>
      </c>
      <c r="BA93" s="46" t="s">
        <v>361</v>
      </c>
      <c r="BC93" s="46" t="s">
        <v>361</v>
      </c>
      <c r="BE93" s="46" t="s">
        <v>361</v>
      </c>
      <c r="BG93" s="46" t="s">
        <v>361</v>
      </c>
      <c r="BI93" s="46" t="s">
        <v>361</v>
      </c>
      <c r="BK93" s="46" t="s">
        <v>361</v>
      </c>
      <c r="BM93" s="46" t="s">
        <v>361</v>
      </c>
      <c r="BO93" s="46">
        <v>3</v>
      </c>
      <c r="BQ93" s="46">
        <v>2</v>
      </c>
      <c r="BS93" s="46">
        <v>2</v>
      </c>
      <c r="BU93" s="46">
        <v>2</v>
      </c>
      <c r="BW93" s="46">
        <v>2</v>
      </c>
      <c r="BY93" s="46">
        <v>1</v>
      </c>
      <c r="CA93" s="46">
        <v>1</v>
      </c>
      <c r="CC93" s="46">
        <v>1</v>
      </c>
      <c r="CE93" s="46">
        <v>3</v>
      </c>
      <c r="CG93" s="46">
        <v>3</v>
      </c>
      <c r="CI93" s="47"/>
    </row>
    <row r="94" spans="1:87" s="46" customFormat="1" ht="12.75" hidden="1" x14ac:dyDescent="0.25">
      <c r="A94" s="46" t="s">
        <v>237</v>
      </c>
      <c r="B94" s="46" t="s">
        <v>238</v>
      </c>
      <c r="C94" s="47" t="s">
        <v>9</v>
      </c>
      <c r="E94" s="46" t="s">
        <v>4</v>
      </c>
      <c r="G94" s="46" t="s">
        <v>10</v>
      </c>
      <c r="I94" s="46" t="s">
        <v>4</v>
      </c>
      <c r="K94" s="46" t="s">
        <v>10</v>
      </c>
      <c r="M94" s="46" t="s">
        <v>4</v>
      </c>
      <c r="O94" s="46" t="s">
        <v>10</v>
      </c>
      <c r="Q94" s="46" t="s">
        <v>10</v>
      </c>
      <c r="S94" s="46" t="s">
        <v>10</v>
      </c>
      <c r="U94" s="46" t="s">
        <v>10</v>
      </c>
      <c r="W94" s="46" t="s">
        <v>10</v>
      </c>
      <c r="Y94" s="46" t="s">
        <v>4</v>
      </c>
      <c r="AA94" s="46" t="s">
        <v>10</v>
      </c>
      <c r="AC94" s="46" t="s">
        <v>10</v>
      </c>
      <c r="AE94" s="46" t="s">
        <v>10</v>
      </c>
      <c r="AG94" s="46" t="s">
        <v>10</v>
      </c>
      <c r="AI94" s="46" t="s">
        <v>4</v>
      </c>
      <c r="AK94" s="46" t="s">
        <v>10</v>
      </c>
      <c r="AM94" s="46" t="s">
        <v>10</v>
      </c>
      <c r="AO94" s="46" t="s">
        <v>10</v>
      </c>
      <c r="AQ94" s="46" t="s">
        <v>10</v>
      </c>
      <c r="AS94" s="46" t="s">
        <v>10</v>
      </c>
      <c r="AU94" s="46" t="s">
        <v>10</v>
      </c>
      <c r="AW94" s="46" t="s">
        <v>10</v>
      </c>
      <c r="AY94" s="46" t="s">
        <v>10</v>
      </c>
      <c r="BA94" s="46" t="s">
        <v>10</v>
      </c>
      <c r="BC94" s="46" t="s">
        <v>10</v>
      </c>
      <c r="BE94" s="46" t="s">
        <v>10</v>
      </c>
      <c r="BG94" s="46" t="s">
        <v>10</v>
      </c>
      <c r="BI94" s="46" t="s">
        <v>10</v>
      </c>
      <c r="BK94" s="46" t="s">
        <v>10</v>
      </c>
      <c r="BM94" s="46" t="s">
        <v>10</v>
      </c>
      <c r="BO94" s="46">
        <v>3</v>
      </c>
      <c r="BQ94" s="46">
        <v>3</v>
      </c>
      <c r="BS94" s="46">
        <v>3</v>
      </c>
      <c r="BU94" s="46">
        <v>3</v>
      </c>
      <c r="BW94" s="46">
        <v>3</v>
      </c>
      <c r="BY94" s="46">
        <v>3</v>
      </c>
      <c r="CA94" s="46">
        <v>3</v>
      </c>
      <c r="CC94" s="46">
        <v>3</v>
      </c>
      <c r="CE94" s="46">
        <v>3</v>
      </c>
      <c r="CG94" s="46">
        <v>3</v>
      </c>
      <c r="CI94" s="47"/>
    </row>
    <row r="95" spans="1:87" s="46" customFormat="1" ht="12.75" hidden="1" x14ac:dyDescent="0.25">
      <c r="A95" s="46" t="s">
        <v>255</v>
      </c>
      <c r="B95" s="46" t="s">
        <v>256</v>
      </c>
      <c r="C95" s="47" t="s">
        <v>9</v>
      </c>
      <c r="E95" s="46" t="s">
        <v>4</v>
      </c>
      <c r="G95" s="46" t="s">
        <v>361</v>
      </c>
      <c r="I95" s="46" t="s">
        <v>4</v>
      </c>
      <c r="K95" s="46" t="s">
        <v>361</v>
      </c>
      <c r="M95" s="46" t="s">
        <v>4</v>
      </c>
      <c r="O95" s="46" t="s">
        <v>4</v>
      </c>
      <c r="Q95" s="46" t="s">
        <v>4</v>
      </c>
      <c r="S95" s="46" t="s">
        <v>4</v>
      </c>
      <c r="U95" s="46" t="s">
        <v>4</v>
      </c>
      <c r="W95" s="46" t="s">
        <v>4</v>
      </c>
      <c r="Y95" s="46" t="s">
        <v>4</v>
      </c>
      <c r="AA95" s="46" t="s">
        <v>361</v>
      </c>
      <c r="AC95" s="46" t="s">
        <v>4</v>
      </c>
      <c r="AE95" s="46" t="s">
        <v>4</v>
      </c>
      <c r="AG95" s="46" t="s">
        <v>10</v>
      </c>
      <c r="AI95" s="46" t="s">
        <v>4</v>
      </c>
      <c r="AK95" s="46" t="s">
        <v>361</v>
      </c>
      <c r="AM95" s="46" t="s">
        <v>361</v>
      </c>
      <c r="AO95" s="46" t="s">
        <v>361</v>
      </c>
      <c r="AQ95" s="46" t="s">
        <v>361</v>
      </c>
      <c r="AS95" s="46" t="s">
        <v>361</v>
      </c>
      <c r="AU95" s="46" t="s">
        <v>361</v>
      </c>
      <c r="AW95" s="46" t="s">
        <v>4</v>
      </c>
      <c r="AY95" s="46" t="s">
        <v>10</v>
      </c>
      <c r="BA95" s="46" t="s">
        <v>5</v>
      </c>
      <c r="BC95" s="46" t="s">
        <v>5</v>
      </c>
      <c r="BE95" s="46" t="s">
        <v>361</v>
      </c>
      <c r="BG95" s="46" t="s">
        <v>4</v>
      </c>
      <c r="BI95" s="46" t="s">
        <v>361</v>
      </c>
      <c r="BK95" s="46" t="s">
        <v>5</v>
      </c>
      <c r="BM95" s="46" t="s">
        <v>5</v>
      </c>
      <c r="BO95" s="46">
        <v>4</v>
      </c>
      <c r="BQ95" s="46">
        <v>1</v>
      </c>
      <c r="BS95" s="46">
        <v>2</v>
      </c>
      <c r="BU95" s="46">
        <v>4</v>
      </c>
      <c r="BW95" s="46">
        <v>2</v>
      </c>
      <c r="BY95" s="46">
        <v>1</v>
      </c>
      <c r="CA95" s="46">
        <v>5</v>
      </c>
      <c r="CC95" s="46">
        <v>5</v>
      </c>
      <c r="CE95" s="46">
        <v>1</v>
      </c>
      <c r="CG95" s="46">
        <v>1</v>
      </c>
      <c r="CI95" s="47"/>
    </row>
    <row r="96" spans="1:87" s="46" customFormat="1" ht="12.75" hidden="1" x14ac:dyDescent="0.25">
      <c r="A96" s="46" t="s">
        <v>267</v>
      </c>
      <c r="B96" s="46" t="s">
        <v>268</v>
      </c>
      <c r="C96" s="47" t="s">
        <v>9</v>
      </c>
      <c r="E96" s="46" t="s">
        <v>361</v>
      </c>
      <c r="G96" s="46" t="s">
        <v>4</v>
      </c>
      <c r="I96" s="46" t="s">
        <v>4</v>
      </c>
      <c r="K96" s="46" t="s">
        <v>4</v>
      </c>
      <c r="M96" s="46" t="s">
        <v>361</v>
      </c>
      <c r="O96" s="46" t="s">
        <v>361</v>
      </c>
      <c r="Q96" s="46" t="s">
        <v>361</v>
      </c>
      <c r="S96" s="46" t="s">
        <v>361</v>
      </c>
      <c r="U96" s="46" t="s">
        <v>361</v>
      </c>
      <c r="W96" s="46" t="s">
        <v>361</v>
      </c>
      <c r="Y96" s="46" t="s">
        <v>4</v>
      </c>
      <c r="AA96" s="46" t="s">
        <v>361</v>
      </c>
      <c r="AC96" s="46" t="s">
        <v>361</v>
      </c>
      <c r="AE96" s="46" t="s">
        <v>361</v>
      </c>
      <c r="AG96" s="46" t="s">
        <v>361</v>
      </c>
      <c r="AI96" s="46" t="s">
        <v>4</v>
      </c>
      <c r="AK96" s="46" t="s">
        <v>361</v>
      </c>
      <c r="AM96" s="46" t="s">
        <v>361</v>
      </c>
      <c r="AO96" s="46" t="s">
        <v>361</v>
      </c>
      <c r="AQ96" s="46" t="s">
        <v>361</v>
      </c>
      <c r="AS96" s="46" t="s">
        <v>361</v>
      </c>
      <c r="AU96" s="46" t="s">
        <v>361</v>
      </c>
      <c r="AW96" s="46" t="s">
        <v>4</v>
      </c>
      <c r="AY96" s="46" t="s">
        <v>4</v>
      </c>
      <c r="BA96" s="46" t="s">
        <v>361</v>
      </c>
      <c r="BC96" s="46" t="s">
        <v>361</v>
      </c>
      <c r="BE96" s="46" t="s">
        <v>4</v>
      </c>
      <c r="BG96" s="46" t="s">
        <v>361</v>
      </c>
      <c r="BI96" s="46" t="s">
        <v>361</v>
      </c>
      <c r="BK96" s="46" t="s">
        <v>361</v>
      </c>
      <c r="BM96" s="46" t="s">
        <v>361</v>
      </c>
      <c r="BO96" s="46">
        <v>3</v>
      </c>
      <c r="BQ96" s="46">
        <v>1</v>
      </c>
      <c r="BS96" s="46">
        <v>3</v>
      </c>
      <c r="BU96" s="46">
        <v>3</v>
      </c>
      <c r="BW96" s="46">
        <v>1</v>
      </c>
      <c r="BY96" s="46">
        <v>1</v>
      </c>
      <c r="CA96" s="46">
        <v>4</v>
      </c>
      <c r="CC96" s="46">
        <v>4</v>
      </c>
      <c r="CE96" s="46">
        <v>4</v>
      </c>
      <c r="CG96" s="46">
        <v>4</v>
      </c>
      <c r="CI96" s="47"/>
    </row>
    <row r="97" spans="1:87" s="46" customFormat="1" ht="12.75" hidden="1" x14ac:dyDescent="0.25">
      <c r="A97" s="46" t="s">
        <v>297</v>
      </c>
      <c r="B97" s="46" t="s">
        <v>298</v>
      </c>
      <c r="C97" s="47" t="s">
        <v>9</v>
      </c>
      <c r="E97" s="46" t="s">
        <v>4</v>
      </c>
      <c r="G97" s="46" t="s">
        <v>4</v>
      </c>
      <c r="I97" s="46" t="s">
        <v>4</v>
      </c>
      <c r="K97" s="46" t="s">
        <v>4</v>
      </c>
      <c r="M97" s="46" t="s">
        <v>4</v>
      </c>
      <c r="O97" s="46" t="s">
        <v>4</v>
      </c>
      <c r="Q97" s="46" t="s">
        <v>4</v>
      </c>
      <c r="S97" s="46" t="s">
        <v>4</v>
      </c>
      <c r="U97" s="46" t="s">
        <v>4</v>
      </c>
      <c r="W97" s="46" t="s">
        <v>4</v>
      </c>
      <c r="Y97" s="46" t="s">
        <v>4</v>
      </c>
      <c r="AA97" s="46" t="s">
        <v>4</v>
      </c>
      <c r="AC97" s="46" t="s">
        <v>4</v>
      </c>
      <c r="AE97" s="46" t="s">
        <v>4</v>
      </c>
      <c r="AG97" s="46" t="s">
        <v>4</v>
      </c>
      <c r="AI97" s="46" t="s">
        <v>4</v>
      </c>
      <c r="AK97" s="46" t="s">
        <v>4</v>
      </c>
      <c r="AM97" s="46" t="s">
        <v>4</v>
      </c>
      <c r="AO97" s="46" t="s">
        <v>4</v>
      </c>
      <c r="AQ97" s="46" t="s">
        <v>4</v>
      </c>
      <c r="AS97" s="46" t="s">
        <v>4</v>
      </c>
      <c r="AU97" s="46" t="s">
        <v>4</v>
      </c>
      <c r="AW97" s="46" t="s">
        <v>361</v>
      </c>
      <c r="AY97" s="46" t="s">
        <v>361</v>
      </c>
      <c r="BA97" s="46" t="s">
        <v>6</v>
      </c>
      <c r="BC97" s="46" t="s">
        <v>6</v>
      </c>
      <c r="BE97" s="46" t="s">
        <v>6</v>
      </c>
      <c r="BG97" s="46" t="s">
        <v>6</v>
      </c>
      <c r="BI97" s="46" t="s">
        <v>6</v>
      </c>
      <c r="BK97" s="46" t="s">
        <v>6</v>
      </c>
      <c r="BM97" s="46" t="s">
        <v>6</v>
      </c>
      <c r="BO97" s="46">
        <v>3</v>
      </c>
      <c r="BQ97" s="46">
        <v>3</v>
      </c>
      <c r="BS97" s="46">
        <v>3</v>
      </c>
      <c r="BU97" s="46">
        <v>3</v>
      </c>
      <c r="BW97" s="46">
        <v>3</v>
      </c>
      <c r="BY97" s="46">
        <v>1</v>
      </c>
      <c r="CA97" s="46">
        <v>4</v>
      </c>
      <c r="CC97" s="46">
        <v>4</v>
      </c>
      <c r="CE97" s="46">
        <v>5</v>
      </c>
      <c r="CG97" s="46">
        <v>5</v>
      </c>
      <c r="CI97" s="47"/>
    </row>
    <row r="98" spans="1:87" s="46" customFormat="1" ht="12.75" hidden="1" x14ac:dyDescent="0.25">
      <c r="A98" s="46" t="s">
        <v>11</v>
      </c>
      <c r="B98" s="46" t="s">
        <v>311</v>
      </c>
      <c r="C98" s="47" t="s">
        <v>9</v>
      </c>
      <c r="E98" s="46" t="s">
        <v>4</v>
      </c>
      <c r="G98" s="46" t="s">
        <v>4</v>
      </c>
      <c r="I98" s="46" t="s">
        <v>4</v>
      </c>
      <c r="K98" s="46" t="s">
        <v>4</v>
      </c>
      <c r="M98" s="46" t="s">
        <v>4</v>
      </c>
      <c r="O98" s="46" t="s">
        <v>4</v>
      </c>
      <c r="Q98" s="46" t="s">
        <v>4</v>
      </c>
      <c r="S98" s="46" t="s">
        <v>4</v>
      </c>
      <c r="U98" s="46" t="s">
        <v>4</v>
      </c>
      <c r="W98" s="46" t="s">
        <v>4</v>
      </c>
      <c r="Y98" s="46" t="s">
        <v>4</v>
      </c>
      <c r="AA98" s="46" t="s">
        <v>4</v>
      </c>
      <c r="AC98" s="46" t="s">
        <v>4</v>
      </c>
      <c r="AE98" s="46" t="s">
        <v>10</v>
      </c>
      <c r="AG98" s="46" t="s">
        <v>10</v>
      </c>
      <c r="AI98" s="46" t="s">
        <v>4</v>
      </c>
      <c r="AK98" s="46" t="s">
        <v>4</v>
      </c>
      <c r="AM98" s="46" t="s">
        <v>4</v>
      </c>
      <c r="AO98" s="46" t="s">
        <v>4</v>
      </c>
      <c r="AQ98" s="46" t="s">
        <v>4</v>
      </c>
      <c r="AS98" s="46" t="s">
        <v>4</v>
      </c>
      <c r="AU98" s="46" t="s">
        <v>4</v>
      </c>
      <c r="AW98" s="46" t="s">
        <v>361</v>
      </c>
      <c r="AY98" s="46" t="s">
        <v>4</v>
      </c>
      <c r="BA98" s="46" t="s">
        <v>361</v>
      </c>
      <c r="BC98" s="46" t="s">
        <v>10</v>
      </c>
      <c r="BE98" s="46" t="s">
        <v>5</v>
      </c>
      <c r="BG98" s="46" t="s">
        <v>361</v>
      </c>
      <c r="BI98" s="46" t="s">
        <v>361</v>
      </c>
      <c r="BK98" s="46" t="s">
        <v>4</v>
      </c>
      <c r="BM98" s="46" t="s">
        <v>5</v>
      </c>
      <c r="BO98" s="46">
        <v>2</v>
      </c>
      <c r="BQ98" s="46">
        <v>1</v>
      </c>
      <c r="BS98" s="46">
        <v>1</v>
      </c>
      <c r="BU98" s="46">
        <v>2</v>
      </c>
      <c r="BW98" s="46">
        <v>1</v>
      </c>
      <c r="BY98" s="46">
        <v>3</v>
      </c>
      <c r="CA98" s="46">
        <v>2</v>
      </c>
      <c r="CC98" s="46">
        <v>2</v>
      </c>
      <c r="CE98" s="46">
        <v>1</v>
      </c>
      <c r="CG98" s="46">
        <v>1</v>
      </c>
      <c r="CI98" s="47" t="s">
        <v>312</v>
      </c>
    </row>
    <row r="99" spans="1:87" s="46" customFormat="1" ht="12.75" hidden="1" x14ac:dyDescent="0.25">
      <c r="A99" s="46" t="s">
        <v>98</v>
      </c>
      <c r="B99" s="46" t="s">
        <v>313</v>
      </c>
      <c r="C99" s="47" t="s">
        <v>9</v>
      </c>
      <c r="E99" s="46" t="s">
        <v>4</v>
      </c>
      <c r="G99" s="46" t="s">
        <v>4</v>
      </c>
      <c r="I99" s="46" t="s">
        <v>4</v>
      </c>
      <c r="K99" s="46" t="s">
        <v>4</v>
      </c>
      <c r="M99" s="46" t="s">
        <v>4</v>
      </c>
      <c r="O99" s="46" t="s">
        <v>4</v>
      </c>
      <c r="Q99" s="46" t="s">
        <v>4</v>
      </c>
      <c r="S99" s="46" t="s">
        <v>4</v>
      </c>
      <c r="U99" s="46" t="s">
        <v>4</v>
      </c>
      <c r="W99" s="46" t="s">
        <v>4</v>
      </c>
      <c r="Y99" s="46" t="s">
        <v>4</v>
      </c>
      <c r="AA99" s="46" t="s">
        <v>361</v>
      </c>
      <c r="AC99" s="46" t="s">
        <v>4</v>
      </c>
      <c r="AE99" s="46" t="s">
        <v>10</v>
      </c>
      <c r="AG99" s="46" t="s">
        <v>10</v>
      </c>
      <c r="AI99" s="46" t="s">
        <v>4</v>
      </c>
      <c r="AK99" s="46" t="s">
        <v>4</v>
      </c>
      <c r="AM99" s="46" t="s">
        <v>4</v>
      </c>
      <c r="AO99" s="46" t="s">
        <v>4</v>
      </c>
      <c r="AQ99" s="46" t="s">
        <v>4</v>
      </c>
      <c r="AS99" s="46" t="s">
        <v>361</v>
      </c>
      <c r="AU99" s="46" t="s">
        <v>4</v>
      </c>
      <c r="AW99" s="46" t="s">
        <v>4</v>
      </c>
      <c r="AY99" s="46" t="s">
        <v>4</v>
      </c>
      <c r="BA99" s="46" t="s">
        <v>10</v>
      </c>
      <c r="BC99" s="46" t="s">
        <v>10</v>
      </c>
      <c r="BE99" s="46" t="s">
        <v>4</v>
      </c>
      <c r="BG99" s="46" t="s">
        <v>361</v>
      </c>
      <c r="BI99" s="46" t="s">
        <v>361</v>
      </c>
      <c r="BK99" s="46" t="s">
        <v>361</v>
      </c>
      <c r="BM99" s="46" t="s">
        <v>361</v>
      </c>
      <c r="BO99" s="46">
        <v>5</v>
      </c>
      <c r="BQ99" s="46">
        <v>3</v>
      </c>
      <c r="BS99" s="46">
        <v>3</v>
      </c>
      <c r="BU99" s="46">
        <v>5</v>
      </c>
      <c r="BW99" s="46">
        <v>1</v>
      </c>
      <c r="BY99" s="46">
        <v>4</v>
      </c>
      <c r="CA99" s="46">
        <v>3</v>
      </c>
      <c r="CC99" s="46">
        <v>4</v>
      </c>
      <c r="CE99" s="46">
        <v>2</v>
      </c>
      <c r="CG99" s="46">
        <v>2</v>
      </c>
      <c r="CI99" s="47" t="s">
        <v>314</v>
      </c>
    </row>
    <row r="100" spans="1:87" s="46" customFormat="1" ht="12.75" hidden="1" x14ac:dyDescent="0.25">
      <c r="A100" s="46" t="s">
        <v>11</v>
      </c>
      <c r="B100" s="46" t="s">
        <v>315</v>
      </c>
      <c r="C100" s="47" t="s">
        <v>9</v>
      </c>
      <c r="E100" s="46" t="s">
        <v>4</v>
      </c>
      <c r="G100" s="46" t="s">
        <v>4</v>
      </c>
      <c r="I100" s="46" t="s">
        <v>4</v>
      </c>
      <c r="K100" s="46" t="s">
        <v>4</v>
      </c>
      <c r="M100" s="46" t="s">
        <v>4</v>
      </c>
      <c r="O100" s="46" t="s">
        <v>4</v>
      </c>
      <c r="Q100" s="46" t="s">
        <v>4</v>
      </c>
      <c r="S100" s="46" t="s">
        <v>4</v>
      </c>
      <c r="U100" s="46" t="s">
        <v>4</v>
      </c>
      <c r="W100" s="46" t="s">
        <v>4</v>
      </c>
      <c r="Y100" s="46" t="s">
        <v>4</v>
      </c>
      <c r="AA100" s="46" t="s">
        <v>4</v>
      </c>
      <c r="AC100" s="46" t="s">
        <v>4</v>
      </c>
      <c r="AE100" s="46" t="s">
        <v>10</v>
      </c>
      <c r="AG100" s="46" t="s">
        <v>10</v>
      </c>
      <c r="AI100" s="46" t="s">
        <v>4</v>
      </c>
      <c r="AK100" s="46" t="s">
        <v>4</v>
      </c>
      <c r="AM100" s="46" t="s">
        <v>4</v>
      </c>
      <c r="AO100" s="46" t="s">
        <v>4</v>
      </c>
      <c r="AQ100" s="46" t="s">
        <v>4</v>
      </c>
      <c r="AS100" s="46" t="s">
        <v>4</v>
      </c>
      <c r="AU100" s="46" t="s">
        <v>4</v>
      </c>
      <c r="AW100" s="46" t="s">
        <v>4</v>
      </c>
      <c r="AY100" s="46" t="s">
        <v>4</v>
      </c>
      <c r="BA100" s="46" t="s">
        <v>10</v>
      </c>
      <c r="BC100" s="46" t="s">
        <v>10</v>
      </c>
      <c r="BE100" s="46" t="s">
        <v>4</v>
      </c>
      <c r="BG100" s="46" t="s">
        <v>10</v>
      </c>
      <c r="BI100" s="46" t="s">
        <v>10</v>
      </c>
      <c r="BK100" s="46" t="s">
        <v>10</v>
      </c>
      <c r="BM100" s="46" t="s">
        <v>10</v>
      </c>
      <c r="BO100" s="46">
        <v>2</v>
      </c>
      <c r="BQ100" s="46">
        <v>2</v>
      </c>
      <c r="BS100" s="46">
        <v>4</v>
      </c>
      <c r="BU100" s="46">
        <v>3</v>
      </c>
      <c r="BW100" s="46">
        <v>3</v>
      </c>
      <c r="BY100" s="46">
        <v>1</v>
      </c>
      <c r="CA100" s="46">
        <v>4</v>
      </c>
      <c r="CC100" s="46">
        <v>2</v>
      </c>
      <c r="CE100" s="46">
        <v>1</v>
      </c>
      <c r="CG100" s="46">
        <v>1</v>
      </c>
      <c r="CI100" s="47"/>
    </row>
    <row r="101" spans="1:87" s="46" customFormat="1" ht="12.75" hidden="1" x14ac:dyDescent="0.25">
      <c r="A101" s="46" t="s">
        <v>30</v>
      </c>
      <c r="B101" s="46" t="s">
        <v>31</v>
      </c>
      <c r="C101" s="47" t="s">
        <v>32</v>
      </c>
      <c r="E101" s="46" t="s">
        <v>4</v>
      </c>
      <c r="G101" s="46" t="s">
        <v>4</v>
      </c>
      <c r="I101" s="46" t="s">
        <v>6</v>
      </c>
      <c r="K101" s="46" t="s">
        <v>4</v>
      </c>
      <c r="M101" s="46" t="s">
        <v>4</v>
      </c>
      <c r="O101" s="46" t="s">
        <v>6</v>
      </c>
      <c r="Q101" s="46" t="s">
        <v>6</v>
      </c>
      <c r="S101" s="46" t="s">
        <v>6</v>
      </c>
      <c r="U101" s="46" t="s">
        <v>6</v>
      </c>
      <c r="W101" s="46" t="s">
        <v>6</v>
      </c>
      <c r="Y101" s="46" t="s">
        <v>6</v>
      </c>
      <c r="AA101" s="46" t="s">
        <v>6</v>
      </c>
      <c r="AC101" s="46" t="s">
        <v>6</v>
      </c>
      <c r="AE101" s="46" t="s">
        <v>6</v>
      </c>
      <c r="AG101" s="46" t="s">
        <v>6</v>
      </c>
      <c r="AI101" s="46" t="s">
        <v>6</v>
      </c>
      <c r="AK101" s="46" t="s">
        <v>6</v>
      </c>
      <c r="AM101" s="46" t="s">
        <v>6</v>
      </c>
      <c r="AO101" s="46" t="s">
        <v>6</v>
      </c>
      <c r="AQ101" s="46" t="s">
        <v>6</v>
      </c>
      <c r="AS101" s="46" t="s">
        <v>6</v>
      </c>
      <c r="AU101" s="46" t="s">
        <v>6</v>
      </c>
      <c r="AW101" s="46" t="s">
        <v>6</v>
      </c>
      <c r="AY101" s="46" t="s">
        <v>6</v>
      </c>
      <c r="BA101" s="46" t="s">
        <v>6</v>
      </c>
      <c r="BC101" s="46" t="s">
        <v>6</v>
      </c>
      <c r="BE101" s="46" t="s">
        <v>6</v>
      </c>
      <c r="BG101" s="46" t="s">
        <v>6</v>
      </c>
      <c r="BI101" s="46" t="s">
        <v>6</v>
      </c>
      <c r="BK101" s="46" t="s">
        <v>6</v>
      </c>
      <c r="BM101" s="46" t="s">
        <v>6</v>
      </c>
      <c r="BO101" s="46">
        <v>5</v>
      </c>
      <c r="BQ101" s="46">
        <v>5</v>
      </c>
      <c r="BS101" s="46">
        <v>5</v>
      </c>
      <c r="BU101" s="46">
        <v>5</v>
      </c>
      <c r="BW101" s="46">
        <v>5</v>
      </c>
      <c r="BY101" s="46">
        <v>5</v>
      </c>
      <c r="CA101" s="46">
        <v>5</v>
      </c>
      <c r="CC101" s="46">
        <v>5</v>
      </c>
      <c r="CE101" s="46">
        <v>5</v>
      </c>
      <c r="CG101" s="46">
        <v>5</v>
      </c>
      <c r="CI101" s="47"/>
    </row>
    <row r="102" spans="1:87" s="46" customFormat="1" ht="12.75" hidden="1" x14ac:dyDescent="0.25">
      <c r="A102" s="46" t="s">
        <v>56</v>
      </c>
      <c r="B102" s="46" t="s">
        <v>57</v>
      </c>
      <c r="C102" s="47" t="s">
        <v>32</v>
      </c>
      <c r="E102" s="46" t="s">
        <v>361</v>
      </c>
      <c r="G102" s="46" t="s">
        <v>361</v>
      </c>
      <c r="I102" s="46" t="s">
        <v>361</v>
      </c>
      <c r="K102" s="46" t="s">
        <v>361</v>
      </c>
      <c r="M102" s="46" t="s">
        <v>361</v>
      </c>
      <c r="O102" s="46" t="s">
        <v>361</v>
      </c>
      <c r="Q102" s="46" t="s">
        <v>361</v>
      </c>
      <c r="S102" s="46" t="s">
        <v>361</v>
      </c>
      <c r="U102" s="46" t="s">
        <v>361</v>
      </c>
      <c r="W102" s="46" t="s">
        <v>361</v>
      </c>
      <c r="Y102" s="46" t="s">
        <v>361</v>
      </c>
      <c r="AA102" s="46" t="s">
        <v>361</v>
      </c>
      <c r="AC102" s="46" t="s">
        <v>361</v>
      </c>
      <c r="AE102" s="46" t="s">
        <v>361</v>
      </c>
      <c r="AG102" s="46" t="s">
        <v>361</v>
      </c>
      <c r="AI102" s="46" t="s">
        <v>361</v>
      </c>
      <c r="AK102" s="46" t="s">
        <v>361</v>
      </c>
      <c r="AM102" s="46" t="s">
        <v>361</v>
      </c>
      <c r="AO102" s="46" t="s">
        <v>361</v>
      </c>
      <c r="AQ102" s="46" t="s">
        <v>361</v>
      </c>
      <c r="AS102" s="46" t="s">
        <v>361</v>
      </c>
      <c r="AU102" s="46" t="s">
        <v>361</v>
      </c>
      <c r="AW102" s="46" t="s">
        <v>361</v>
      </c>
      <c r="AY102" s="46" t="s">
        <v>361</v>
      </c>
      <c r="BA102" s="46" t="s">
        <v>361</v>
      </c>
      <c r="BC102" s="46" t="s">
        <v>361</v>
      </c>
      <c r="BE102" s="46" t="s">
        <v>361</v>
      </c>
      <c r="BG102" s="46" t="s">
        <v>361</v>
      </c>
      <c r="BI102" s="46" t="s">
        <v>361</v>
      </c>
      <c r="BK102" s="46" t="s">
        <v>361</v>
      </c>
      <c r="BM102" s="46" t="s">
        <v>361</v>
      </c>
      <c r="BO102" s="46">
        <v>3</v>
      </c>
      <c r="BQ102" s="46">
        <v>3</v>
      </c>
      <c r="BS102" s="46">
        <v>3</v>
      </c>
      <c r="BU102" s="46">
        <v>3</v>
      </c>
      <c r="BW102" s="46">
        <v>3</v>
      </c>
      <c r="BY102" s="46">
        <v>3</v>
      </c>
      <c r="CA102" s="46">
        <v>3</v>
      </c>
      <c r="CC102" s="46">
        <v>3</v>
      </c>
      <c r="CE102" s="46">
        <v>3</v>
      </c>
      <c r="CG102" s="46">
        <v>3</v>
      </c>
      <c r="CI102" s="47"/>
    </row>
    <row r="103" spans="1:87" s="46" customFormat="1" ht="12.75" hidden="1" x14ac:dyDescent="0.25">
      <c r="A103" s="46" t="s">
        <v>62</v>
      </c>
      <c r="B103" s="46" t="s">
        <v>63</v>
      </c>
      <c r="C103" s="47" t="s">
        <v>32</v>
      </c>
      <c r="E103" s="46" t="s">
        <v>4</v>
      </c>
      <c r="G103" s="46" t="s">
        <v>4</v>
      </c>
      <c r="I103" s="46" t="s">
        <v>4</v>
      </c>
      <c r="K103" s="46" t="s">
        <v>4</v>
      </c>
      <c r="M103" s="46" t="s">
        <v>4</v>
      </c>
      <c r="O103" s="46" t="s">
        <v>4</v>
      </c>
      <c r="Q103" s="46" t="s">
        <v>361</v>
      </c>
      <c r="S103" s="46" t="s">
        <v>361</v>
      </c>
      <c r="U103" s="46" t="s">
        <v>4</v>
      </c>
      <c r="W103" s="46" t="s">
        <v>4</v>
      </c>
      <c r="Y103" s="46" t="s">
        <v>4</v>
      </c>
      <c r="AA103" s="46" t="s">
        <v>4</v>
      </c>
      <c r="AC103" s="46" t="s">
        <v>4</v>
      </c>
      <c r="AE103" s="46" t="s">
        <v>361</v>
      </c>
      <c r="AG103" s="46" t="s">
        <v>361</v>
      </c>
      <c r="AI103" s="46" t="s">
        <v>4</v>
      </c>
      <c r="AK103" s="46" t="s">
        <v>4</v>
      </c>
      <c r="AM103" s="46" t="s">
        <v>361</v>
      </c>
      <c r="AO103" s="46" t="s">
        <v>361</v>
      </c>
      <c r="AQ103" s="46" t="s">
        <v>361</v>
      </c>
      <c r="AS103" s="46" t="s">
        <v>361</v>
      </c>
      <c r="AU103" s="46" t="s">
        <v>4</v>
      </c>
      <c r="AW103" s="46" t="s">
        <v>4</v>
      </c>
      <c r="AY103" s="46" t="s">
        <v>4</v>
      </c>
      <c r="BA103" s="46" t="s">
        <v>4</v>
      </c>
      <c r="BC103" s="46" t="s">
        <v>4</v>
      </c>
      <c r="BE103" s="46" t="s">
        <v>10</v>
      </c>
      <c r="BG103" s="46" t="s">
        <v>10</v>
      </c>
      <c r="BI103" s="46" t="s">
        <v>10</v>
      </c>
      <c r="BK103" s="46" t="s">
        <v>10</v>
      </c>
      <c r="BM103" s="46" t="s">
        <v>10</v>
      </c>
      <c r="BO103" s="46">
        <v>1</v>
      </c>
      <c r="BQ103" s="46">
        <v>1</v>
      </c>
      <c r="BS103" s="46">
        <v>1</v>
      </c>
      <c r="BU103" s="46">
        <v>4</v>
      </c>
      <c r="BW103" s="46">
        <v>1</v>
      </c>
      <c r="BY103" s="46">
        <v>2</v>
      </c>
      <c r="CA103" s="46">
        <v>3</v>
      </c>
      <c r="CC103" s="46">
        <v>3</v>
      </c>
      <c r="CE103" s="46">
        <v>3</v>
      </c>
      <c r="CG103" s="46">
        <v>3</v>
      </c>
      <c r="CI103" s="47"/>
    </row>
    <row r="104" spans="1:87" s="46" customFormat="1" ht="12.75" hidden="1" x14ac:dyDescent="0.25">
      <c r="A104" s="46" t="s">
        <v>107</v>
      </c>
      <c r="B104" s="46" t="s">
        <v>108</v>
      </c>
      <c r="C104" s="47" t="s">
        <v>32</v>
      </c>
      <c r="E104" s="46" t="s">
        <v>361</v>
      </c>
      <c r="G104" s="46" t="s">
        <v>361</v>
      </c>
      <c r="I104" s="46" t="s">
        <v>361</v>
      </c>
      <c r="K104" s="46" t="s">
        <v>361</v>
      </c>
      <c r="M104" s="46" t="s">
        <v>361</v>
      </c>
      <c r="O104" s="46" t="s">
        <v>361</v>
      </c>
      <c r="Q104" s="46" t="s">
        <v>361</v>
      </c>
      <c r="S104" s="46" t="s">
        <v>361</v>
      </c>
      <c r="U104" s="46" t="s">
        <v>4</v>
      </c>
      <c r="W104" s="46" t="s">
        <v>4</v>
      </c>
      <c r="Y104" s="46" t="s">
        <v>4</v>
      </c>
      <c r="AA104" s="46" t="s">
        <v>361</v>
      </c>
      <c r="AC104" s="46" t="s">
        <v>361</v>
      </c>
      <c r="AE104" s="46" t="s">
        <v>361</v>
      </c>
      <c r="AG104" s="46" t="s">
        <v>361</v>
      </c>
      <c r="AI104" s="46" t="s">
        <v>361</v>
      </c>
      <c r="AK104" s="46" t="s">
        <v>361</v>
      </c>
      <c r="AM104" s="46" t="s">
        <v>361</v>
      </c>
      <c r="AO104" s="46" t="s">
        <v>361</v>
      </c>
      <c r="AQ104" s="46" t="s">
        <v>361</v>
      </c>
      <c r="AS104" s="46" t="s">
        <v>361</v>
      </c>
      <c r="AU104" s="46" t="s">
        <v>361</v>
      </c>
      <c r="AW104" s="46" t="s">
        <v>361</v>
      </c>
      <c r="AY104" s="46" t="s">
        <v>361</v>
      </c>
      <c r="BA104" s="46" t="s">
        <v>361</v>
      </c>
      <c r="BC104" s="46" t="s">
        <v>361</v>
      </c>
      <c r="BE104" s="46" t="s">
        <v>361</v>
      </c>
      <c r="BG104" s="46" t="s">
        <v>361</v>
      </c>
      <c r="BI104" s="46" t="s">
        <v>361</v>
      </c>
      <c r="BK104" s="46" t="s">
        <v>361</v>
      </c>
      <c r="BM104" s="46" t="s">
        <v>361</v>
      </c>
      <c r="BO104" s="46">
        <v>5</v>
      </c>
      <c r="BQ104" s="46">
        <v>4</v>
      </c>
      <c r="BS104" s="46">
        <v>2</v>
      </c>
      <c r="BU104" s="46">
        <v>4</v>
      </c>
      <c r="BW104" s="46">
        <v>1</v>
      </c>
      <c r="BY104" s="46">
        <v>1</v>
      </c>
      <c r="CA104" s="46">
        <v>5</v>
      </c>
      <c r="CC104" s="46">
        <v>5</v>
      </c>
      <c r="CE104" s="46">
        <v>5</v>
      </c>
      <c r="CG104" s="46">
        <v>3</v>
      </c>
      <c r="CI104" s="47"/>
    </row>
    <row r="105" spans="1:87" s="46" customFormat="1" ht="12.75" hidden="1" x14ac:dyDescent="0.25">
      <c r="A105" s="46" t="s">
        <v>109</v>
      </c>
      <c r="B105" s="46" t="s">
        <v>110</v>
      </c>
      <c r="C105" s="47" t="s">
        <v>32</v>
      </c>
      <c r="E105" s="46" t="s">
        <v>4</v>
      </c>
      <c r="G105" s="46" t="s">
        <v>4</v>
      </c>
      <c r="I105" s="46" t="s">
        <v>4</v>
      </c>
      <c r="K105" s="46" t="s">
        <v>361</v>
      </c>
      <c r="M105" s="46" t="s">
        <v>361</v>
      </c>
      <c r="O105" s="46" t="s">
        <v>6</v>
      </c>
      <c r="Q105" s="46" t="s">
        <v>6</v>
      </c>
      <c r="S105" s="46" t="s">
        <v>6</v>
      </c>
      <c r="U105" s="46" t="s">
        <v>6</v>
      </c>
      <c r="W105" s="46" t="s">
        <v>6</v>
      </c>
      <c r="Y105" s="46" t="s">
        <v>4</v>
      </c>
      <c r="AA105" s="46" t="s">
        <v>4</v>
      </c>
      <c r="AC105" s="46" t="s">
        <v>4</v>
      </c>
      <c r="AE105" s="46" t="s">
        <v>361</v>
      </c>
      <c r="AG105" s="46" t="s">
        <v>361</v>
      </c>
      <c r="AI105" s="46" t="s">
        <v>4</v>
      </c>
      <c r="AK105" s="46" t="s">
        <v>4</v>
      </c>
      <c r="AM105" s="46" t="s">
        <v>4</v>
      </c>
      <c r="AO105" s="46" t="s">
        <v>4</v>
      </c>
      <c r="AQ105" s="46" t="s">
        <v>4</v>
      </c>
      <c r="AS105" s="46" t="s">
        <v>4</v>
      </c>
      <c r="AU105" s="46" t="s">
        <v>4</v>
      </c>
      <c r="AW105" s="46" t="s">
        <v>361</v>
      </c>
      <c r="AY105" s="46" t="s">
        <v>4</v>
      </c>
      <c r="BA105" s="46" t="s">
        <v>361</v>
      </c>
      <c r="BC105" s="46" t="s">
        <v>361</v>
      </c>
      <c r="BE105" s="46" t="s">
        <v>361</v>
      </c>
      <c r="BG105" s="46" t="s">
        <v>4</v>
      </c>
      <c r="BI105" s="46" t="s">
        <v>361</v>
      </c>
      <c r="BK105" s="46" t="s">
        <v>361</v>
      </c>
      <c r="BM105" s="46" t="s">
        <v>361</v>
      </c>
      <c r="BO105" s="46">
        <v>3</v>
      </c>
      <c r="BQ105" s="46">
        <v>3</v>
      </c>
      <c r="BS105" s="46">
        <v>3</v>
      </c>
      <c r="BU105" s="46">
        <v>3</v>
      </c>
      <c r="BW105" s="46">
        <v>3</v>
      </c>
      <c r="BY105" s="46">
        <v>1</v>
      </c>
      <c r="CA105" s="46">
        <v>2</v>
      </c>
      <c r="CC105" s="46">
        <v>3</v>
      </c>
      <c r="CE105" s="46">
        <v>3</v>
      </c>
      <c r="CG105" s="46">
        <v>3</v>
      </c>
      <c r="CI105" s="47"/>
    </row>
    <row r="106" spans="1:87" s="46" customFormat="1" ht="12.75" hidden="1" x14ac:dyDescent="0.25">
      <c r="A106" s="46" t="s">
        <v>121</v>
      </c>
      <c r="B106" s="46" t="s">
        <v>122</v>
      </c>
      <c r="C106" s="47" t="s">
        <v>32</v>
      </c>
      <c r="E106" s="46" t="s">
        <v>6</v>
      </c>
      <c r="G106" s="46" t="s">
        <v>361</v>
      </c>
      <c r="I106" s="46" t="s">
        <v>6</v>
      </c>
      <c r="K106" s="46" t="s">
        <v>5</v>
      </c>
      <c r="M106" s="46" t="s">
        <v>6</v>
      </c>
      <c r="O106" s="46" t="s">
        <v>6</v>
      </c>
      <c r="Q106" s="46" t="s">
        <v>6</v>
      </c>
      <c r="S106" s="46" t="s">
        <v>6</v>
      </c>
      <c r="U106" s="46" t="s">
        <v>6</v>
      </c>
      <c r="W106" s="46" t="s">
        <v>6</v>
      </c>
      <c r="Y106" s="46" t="s">
        <v>6</v>
      </c>
      <c r="AA106" s="46" t="s">
        <v>6</v>
      </c>
      <c r="AC106" s="46" t="s">
        <v>6</v>
      </c>
      <c r="AE106" s="46" t="s">
        <v>5</v>
      </c>
      <c r="AG106" s="46" t="s">
        <v>6</v>
      </c>
      <c r="AI106" s="46" t="s">
        <v>6</v>
      </c>
      <c r="AK106" s="46" t="s">
        <v>6</v>
      </c>
      <c r="AM106" s="46" t="s">
        <v>6</v>
      </c>
      <c r="AO106" s="46" t="s">
        <v>6</v>
      </c>
      <c r="AQ106" s="46" t="s">
        <v>6</v>
      </c>
      <c r="AS106" s="46" t="s">
        <v>6</v>
      </c>
      <c r="AU106" s="46" t="s">
        <v>6</v>
      </c>
      <c r="AW106" s="46" t="s">
        <v>6</v>
      </c>
      <c r="AY106" s="46" t="s">
        <v>6</v>
      </c>
      <c r="BA106" s="46" t="s">
        <v>5</v>
      </c>
      <c r="BC106" s="46" t="s">
        <v>5</v>
      </c>
      <c r="BE106" s="46" t="s">
        <v>6</v>
      </c>
      <c r="BG106" s="46" t="s">
        <v>361</v>
      </c>
      <c r="BI106" s="46" t="s">
        <v>6</v>
      </c>
      <c r="BK106" s="46" t="s">
        <v>5</v>
      </c>
      <c r="BM106" s="46" t="s">
        <v>5</v>
      </c>
      <c r="BO106" s="46">
        <v>5</v>
      </c>
      <c r="BQ106" s="46">
        <v>5</v>
      </c>
      <c r="BS106" s="46">
        <v>5</v>
      </c>
      <c r="BU106" s="46">
        <v>5</v>
      </c>
      <c r="BW106" s="46">
        <v>5</v>
      </c>
      <c r="BY106" s="46">
        <v>1</v>
      </c>
      <c r="CA106" s="46">
        <v>5</v>
      </c>
      <c r="CC106" s="46">
        <v>5</v>
      </c>
      <c r="CE106" s="46">
        <v>1</v>
      </c>
      <c r="CG106" s="46">
        <v>1</v>
      </c>
      <c r="CI106" s="47"/>
    </row>
    <row r="107" spans="1:87" s="46" customFormat="1" ht="12.75" hidden="1" x14ac:dyDescent="0.25">
      <c r="A107" s="46" t="s">
        <v>125</v>
      </c>
      <c r="B107" s="46" t="s">
        <v>126</v>
      </c>
      <c r="C107" s="47" t="s">
        <v>32</v>
      </c>
      <c r="E107" s="46" t="s">
        <v>361</v>
      </c>
      <c r="G107" s="46" t="s">
        <v>361</v>
      </c>
      <c r="I107" s="46" t="s">
        <v>361</v>
      </c>
      <c r="K107" s="46" t="s">
        <v>361</v>
      </c>
      <c r="M107" s="46" t="s">
        <v>361</v>
      </c>
      <c r="O107" s="46" t="s">
        <v>361</v>
      </c>
      <c r="Q107" s="46" t="s">
        <v>361</v>
      </c>
      <c r="S107" s="46" t="s">
        <v>361</v>
      </c>
      <c r="U107" s="46" t="s">
        <v>361</v>
      </c>
      <c r="W107" s="46" t="s">
        <v>361</v>
      </c>
      <c r="Y107" s="46" t="s">
        <v>361</v>
      </c>
      <c r="AA107" s="46" t="s">
        <v>361</v>
      </c>
      <c r="AC107" s="46" t="s">
        <v>361</v>
      </c>
      <c r="AE107" s="46" t="s">
        <v>361</v>
      </c>
      <c r="AG107" s="46" t="s">
        <v>361</v>
      </c>
      <c r="AI107" s="46" t="s">
        <v>361</v>
      </c>
      <c r="AK107" s="46" t="s">
        <v>361</v>
      </c>
      <c r="AM107" s="46" t="s">
        <v>361</v>
      </c>
      <c r="AO107" s="46" t="s">
        <v>361</v>
      </c>
      <c r="AQ107" s="46" t="s">
        <v>361</v>
      </c>
      <c r="AS107" s="46" t="s">
        <v>361</v>
      </c>
      <c r="AU107" s="46" t="s">
        <v>361</v>
      </c>
      <c r="AW107" s="46" t="s">
        <v>361</v>
      </c>
      <c r="AY107" s="46" t="s">
        <v>361</v>
      </c>
      <c r="BA107" s="46" t="s">
        <v>361</v>
      </c>
      <c r="BC107" s="46" t="s">
        <v>361</v>
      </c>
      <c r="BE107" s="46" t="s">
        <v>361</v>
      </c>
      <c r="BG107" s="46" t="s">
        <v>361</v>
      </c>
      <c r="BI107" s="46" t="s">
        <v>361</v>
      </c>
      <c r="BK107" s="46" t="s">
        <v>361</v>
      </c>
      <c r="BM107" s="46" t="s">
        <v>361</v>
      </c>
      <c r="BO107" s="46">
        <v>5</v>
      </c>
      <c r="BQ107" s="46">
        <v>5</v>
      </c>
      <c r="BS107" s="46">
        <v>5</v>
      </c>
      <c r="BU107" s="46">
        <v>5</v>
      </c>
      <c r="BW107" s="46">
        <v>5</v>
      </c>
      <c r="BY107" s="46">
        <v>1</v>
      </c>
      <c r="CA107" s="46">
        <v>1</v>
      </c>
      <c r="CC107" s="46">
        <v>1</v>
      </c>
      <c r="CE107" s="46">
        <v>5</v>
      </c>
      <c r="CG107" s="46">
        <v>5</v>
      </c>
      <c r="CI107" s="47"/>
    </row>
    <row r="108" spans="1:87" s="46" customFormat="1" ht="12.75" hidden="1" x14ac:dyDescent="0.25">
      <c r="A108" s="46" t="s">
        <v>140</v>
      </c>
      <c r="B108" s="46" t="s">
        <v>141</v>
      </c>
      <c r="C108" s="47" t="s">
        <v>32</v>
      </c>
      <c r="E108" s="46" t="s">
        <v>5</v>
      </c>
      <c r="G108" s="46" t="s">
        <v>4</v>
      </c>
      <c r="I108" s="46" t="s">
        <v>5</v>
      </c>
      <c r="K108" s="46" t="s">
        <v>4</v>
      </c>
      <c r="M108" s="46" t="s">
        <v>361</v>
      </c>
      <c r="O108" s="46" t="s">
        <v>361</v>
      </c>
      <c r="Q108" s="46" t="s">
        <v>361</v>
      </c>
      <c r="S108" s="46" t="s">
        <v>361</v>
      </c>
      <c r="U108" s="46" t="s">
        <v>361</v>
      </c>
      <c r="W108" s="46" t="s">
        <v>361</v>
      </c>
      <c r="Y108" s="46" t="s">
        <v>10</v>
      </c>
      <c r="AA108" s="46" t="s">
        <v>6</v>
      </c>
      <c r="AC108" s="46" t="s">
        <v>6</v>
      </c>
      <c r="AE108" s="46" t="s">
        <v>5</v>
      </c>
      <c r="AG108" s="46" t="s">
        <v>5</v>
      </c>
      <c r="AI108" s="46" t="s">
        <v>6</v>
      </c>
      <c r="AK108" s="46" t="s">
        <v>6</v>
      </c>
      <c r="AM108" s="46" t="s">
        <v>6</v>
      </c>
      <c r="AO108" s="46" t="s">
        <v>6</v>
      </c>
      <c r="AQ108" s="46" t="s">
        <v>5</v>
      </c>
      <c r="AS108" s="46" t="s">
        <v>6</v>
      </c>
      <c r="AU108" s="46" t="s">
        <v>6</v>
      </c>
      <c r="AW108" s="46" t="s">
        <v>6</v>
      </c>
      <c r="AY108" s="46" t="s">
        <v>6</v>
      </c>
      <c r="BA108" s="46" t="s">
        <v>361</v>
      </c>
      <c r="BC108" s="46" t="s">
        <v>5</v>
      </c>
      <c r="BE108" s="46" t="s">
        <v>361</v>
      </c>
      <c r="BG108" s="46" t="s">
        <v>361</v>
      </c>
      <c r="BI108" s="46" t="s">
        <v>361</v>
      </c>
      <c r="BK108" s="46" t="s">
        <v>361</v>
      </c>
      <c r="BM108" s="46" t="s">
        <v>361</v>
      </c>
      <c r="BO108" s="46">
        <v>4</v>
      </c>
      <c r="BQ108" s="46">
        <v>2</v>
      </c>
      <c r="BS108" s="46">
        <v>1</v>
      </c>
      <c r="BU108" s="46">
        <v>2</v>
      </c>
      <c r="BW108" s="46">
        <v>1</v>
      </c>
      <c r="BY108" s="46">
        <v>1</v>
      </c>
      <c r="CA108" s="46">
        <v>3</v>
      </c>
      <c r="CC108" s="46">
        <v>3</v>
      </c>
      <c r="CE108" s="46">
        <v>3</v>
      </c>
      <c r="CG108" s="46">
        <v>4</v>
      </c>
      <c r="CI108" s="47"/>
    </row>
    <row r="109" spans="1:87" s="46" customFormat="1" ht="12.75" hidden="1" x14ac:dyDescent="0.25">
      <c r="A109" s="46" t="s">
        <v>151</v>
      </c>
      <c r="B109" s="46" t="s">
        <v>152</v>
      </c>
      <c r="C109" s="47" t="s">
        <v>32</v>
      </c>
      <c r="E109" s="46" t="s">
        <v>4</v>
      </c>
      <c r="G109" s="46" t="s">
        <v>4</v>
      </c>
      <c r="I109" s="46" t="s">
        <v>4</v>
      </c>
      <c r="K109" s="46" t="s">
        <v>361</v>
      </c>
      <c r="M109" s="46" t="s">
        <v>4</v>
      </c>
      <c r="O109" s="46" t="s">
        <v>4</v>
      </c>
      <c r="Q109" s="46" t="s">
        <v>4</v>
      </c>
      <c r="S109" s="46" t="s">
        <v>4</v>
      </c>
      <c r="U109" s="46" t="s">
        <v>4</v>
      </c>
      <c r="W109" s="46" t="s">
        <v>4</v>
      </c>
      <c r="Y109" s="46" t="s">
        <v>4</v>
      </c>
      <c r="AA109" s="46" t="s">
        <v>361</v>
      </c>
      <c r="AC109" s="46" t="s">
        <v>361</v>
      </c>
      <c r="AE109" s="46" t="s">
        <v>361</v>
      </c>
      <c r="AG109" s="46" t="s">
        <v>361</v>
      </c>
      <c r="AI109" s="46" t="s">
        <v>361</v>
      </c>
      <c r="AK109" s="46" t="s">
        <v>361</v>
      </c>
      <c r="AM109" s="46" t="s">
        <v>4</v>
      </c>
      <c r="AO109" s="46" t="s">
        <v>361</v>
      </c>
      <c r="AQ109" s="46" t="s">
        <v>361</v>
      </c>
      <c r="AS109" s="46" t="s">
        <v>361</v>
      </c>
      <c r="AU109" s="46" t="s">
        <v>361</v>
      </c>
      <c r="AW109" s="46" t="s">
        <v>361</v>
      </c>
      <c r="AY109" s="46" t="s">
        <v>361</v>
      </c>
      <c r="BA109" s="46" t="s">
        <v>361</v>
      </c>
      <c r="BC109" s="46" t="s">
        <v>361</v>
      </c>
      <c r="BE109" s="46" t="s">
        <v>361</v>
      </c>
      <c r="BG109" s="46" t="s">
        <v>361</v>
      </c>
      <c r="BI109" s="46" t="s">
        <v>361</v>
      </c>
      <c r="BK109" s="46" t="s">
        <v>4</v>
      </c>
      <c r="BM109" s="46" t="s">
        <v>361</v>
      </c>
      <c r="BO109" s="46">
        <v>1</v>
      </c>
      <c r="BQ109" s="46">
        <v>1</v>
      </c>
      <c r="BS109" s="46">
        <v>1</v>
      </c>
      <c r="BU109" s="46">
        <v>1</v>
      </c>
      <c r="BW109" s="46">
        <v>1</v>
      </c>
      <c r="BY109" s="46">
        <v>1</v>
      </c>
      <c r="CA109" s="46">
        <v>1</v>
      </c>
      <c r="CC109" s="46">
        <v>1</v>
      </c>
      <c r="CE109" s="46">
        <v>1</v>
      </c>
      <c r="CG109" s="46">
        <v>1</v>
      </c>
      <c r="CI109" s="47"/>
    </row>
    <row r="110" spans="1:87" s="46" customFormat="1" ht="12.75" hidden="1" x14ac:dyDescent="0.25">
      <c r="A110" s="46" t="s">
        <v>172</v>
      </c>
      <c r="B110" s="46" t="s">
        <v>173</v>
      </c>
      <c r="C110" s="47" t="s">
        <v>32</v>
      </c>
      <c r="E110" s="46" t="s">
        <v>4</v>
      </c>
      <c r="G110" s="46" t="s">
        <v>361</v>
      </c>
      <c r="I110" s="46" t="s">
        <v>361</v>
      </c>
      <c r="K110" s="46" t="s">
        <v>361</v>
      </c>
      <c r="M110" s="46" t="s">
        <v>361</v>
      </c>
      <c r="O110" s="46" t="s">
        <v>361</v>
      </c>
      <c r="Q110" s="46" t="s">
        <v>361</v>
      </c>
      <c r="S110" s="46" t="s">
        <v>361</v>
      </c>
      <c r="U110" s="46" t="s">
        <v>361</v>
      </c>
      <c r="W110" s="46" t="s">
        <v>361</v>
      </c>
      <c r="Y110" s="46" t="s">
        <v>361</v>
      </c>
      <c r="AA110" s="46" t="s">
        <v>361</v>
      </c>
      <c r="AC110" s="46" t="s">
        <v>361</v>
      </c>
      <c r="AE110" s="46" t="s">
        <v>5</v>
      </c>
      <c r="AG110" s="46" t="s">
        <v>5</v>
      </c>
      <c r="AI110" s="46" t="s">
        <v>361</v>
      </c>
      <c r="AK110" s="46" t="s">
        <v>361</v>
      </c>
      <c r="AM110" s="46" t="s">
        <v>361</v>
      </c>
      <c r="AO110" s="46" t="s">
        <v>361</v>
      </c>
      <c r="AQ110" s="46" t="s">
        <v>5</v>
      </c>
      <c r="AS110" s="46" t="s">
        <v>5</v>
      </c>
      <c r="AU110" s="46" t="s">
        <v>5</v>
      </c>
      <c r="AW110" s="46" t="s">
        <v>5</v>
      </c>
      <c r="AY110" s="46" t="s">
        <v>361</v>
      </c>
      <c r="BA110" s="46" t="s">
        <v>5</v>
      </c>
      <c r="BC110" s="46" t="s">
        <v>5</v>
      </c>
      <c r="BE110" s="46" t="s">
        <v>5</v>
      </c>
      <c r="BG110" s="46" t="s">
        <v>5</v>
      </c>
      <c r="BI110" s="46" t="s">
        <v>361</v>
      </c>
      <c r="BK110" s="46" t="s">
        <v>5</v>
      </c>
      <c r="BM110" s="46" t="s">
        <v>5</v>
      </c>
      <c r="BO110" s="46">
        <v>3</v>
      </c>
      <c r="BQ110" s="46">
        <v>3</v>
      </c>
      <c r="BS110" s="46">
        <v>3</v>
      </c>
      <c r="BU110" s="46">
        <v>2</v>
      </c>
      <c r="BW110" s="46">
        <v>2</v>
      </c>
      <c r="BY110" s="46">
        <v>2</v>
      </c>
      <c r="CA110" s="46">
        <v>3</v>
      </c>
      <c r="CC110" s="46">
        <v>3</v>
      </c>
      <c r="CE110" s="46">
        <v>2</v>
      </c>
      <c r="CG110" s="46">
        <v>2</v>
      </c>
      <c r="CI110" s="47"/>
    </row>
    <row r="111" spans="1:87" s="46" customFormat="1" ht="12.75" hidden="1" x14ac:dyDescent="0.25">
      <c r="A111" s="46" t="s">
        <v>177</v>
      </c>
      <c r="B111" s="46" t="s">
        <v>178</v>
      </c>
      <c r="C111" s="47" t="s">
        <v>32</v>
      </c>
      <c r="E111" s="46" t="s">
        <v>361</v>
      </c>
      <c r="G111" s="46" t="s">
        <v>361</v>
      </c>
      <c r="I111" s="46" t="s">
        <v>4</v>
      </c>
      <c r="K111" s="46" t="s">
        <v>361</v>
      </c>
      <c r="M111" s="46" t="s">
        <v>361</v>
      </c>
      <c r="O111" s="46" t="s">
        <v>6</v>
      </c>
      <c r="Q111" s="46" t="s">
        <v>6</v>
      </c>
      <c r="S111" s="46" t="s">
        <v>6</v>
      </c>
      <c r="U111" s="46" t="s">
        <v>4</v>
      </c>
      <c r="W111" s="46" t="s">
        <v>4</v>
      </c>
      <c r="Y111" s="46" t="s">
        <v>4</v>
      </c>
      <c r="AA111" s="46" t="s">
        <v>361</v>
      </c>
      <c r="AC111" s="46" t="s">
        <v>361</v>
      </c>
      <c r="AE111" s="46" t="s">
        <v>361</v>
      </c>
      <c r="AG111" s="46" t="s">
        <v>361</v>
      </c>
      <c r="AI111" s="46" t="s">
        <v>4</v>
      </c>
      <c r="AK111" s="46" t="s">
        <v>361</v>
      </c>
      <c r="AM111" s="46" t="s">
        <v>361</v>
      </c>
      <c r="AO111" s="46" t="s">
        <v>361</v>
      </c>
      <c r="AQ111" s="46" t="s">
        <v>361</v>
      </c>
      <c r="AS111" s="46" t="s">
        <v>361</v>
      </c>
      <c r="AU111" s="46" t="s">
        <v>361</v>
      </c>
      <c r="AW111" s="46" t="s">
        <v>361</v>
      </c>
      <c r="AY111" s="46" t="s">
        <v>4</v>
      </c>
      <c r="BA111" s="46" t="s">
        <v>361</v>
      </c>
      <c r="BC111" s="46" t="s">
        <v>361</v>
      </c>
      <c r="BE111" s="46" t="s">
        <v>361</v>
      </c>
      <c r="BG111" s="46" t="s">
        <v>361</v>
      </c>
      <c r="BI111" s="46" t="s">
        <v>361</v>
      </c>
      <c r="BK111" s="46" t="s">
        <v>361</v>
      </c>
      <c r="BM111" s="46" t="s">
        <v>361</v>
      </c>
      <c r="BO111" s="46">
        <v>3</v>
      </c>
      <c r="BQ111" s="46">
        <v>2</v>
      </c>
      <c r="BS111" s="46">
        <v>2</v>
      </c>
      <c r="BU111" s="46">
        <v>2</v>
      </c>
      <c r="BW111" s="46">
        <v>2</v>
      </c>
      <c r="BY111" s="46">
        <v>2</v>
      </c>
      <c r="CA111" s="46">
        <v>1</v>
      </c>
      <c r="CC111" s="46">
        <v>3</v>
      </c>
      <c r="CE111" s="46">
        <v>2</v>
      </c>
      <c r="CG111" s="46">
        <v>2</v>
      </c>
      <c r="CI111" s="47" t="s">
        <v>179</v>
      </c>
    </row>
    <row r="112" spans="1:87" s="46" customFormat="1" ht="12.75" hidden="1" x14ac:dyDescent="0.25">
      <c r="A112" s="46" t="s">
        <v>190</v>
      </c>
      <c r="B112" s="46" t="s">
        <v>191</v>
      </c>
      <c r="C112" s="47" t="s">
        <v>32</v>
      </c>
      <c r="E112" s="46" t="s">
        <v>4</v>
      </c>
      <c r="G112" s="46" t="s">
        <v>4</v>
      </c>
      <c r="I112" s="46" t="s">
        <v>4</v>
      </c>
      <c r="K112" s="46" t="s">
        <v>361</v>
      </c>
      <c r="M112" s="46" t="s">
        <v>5</v>
      </c>
      <c r="O112" s="46" t="s">
        <v>5</v>
      </c>
      <c r="Q112" s="46" t="s">
        <v>5</v>
      </c>
      <c r="S112" s="46" t="s">
        <v>5</v>
      </c>
      <c r="U112" s="46" t="s">
        <v>5</v>
      </c>
      <c r="W112" s="46" t="s">
        <v>5</v>
      </c>
      <c r="Y112" s="46" t="s">
        <v>5</v>
      </c>
      <c r="AA112" s="46" t="s">
        <v>361</v>
      </c>
      <c r="AC112" s="46" t="s">
        <v>361</v>
      </c>
      <c r="AE112" s="46" t="s">
        <v>5</v>
      </c>
      <c r="AG112" s="46" t="s">
        <v>5</v>
      </c>
      <c r="AI112" s="46" t="s">
        <v>5</v>
      </c>
      <c r="AK112" s="46" t="s">
        <v>4</v>
      </c>
      <c r="AM112" s="46" t="s">
        <v>4</v>
      </c>
      <c r="AO112" s="46" t="s">
        <v>4</v>
      </c>
      <c r="AQ112" s="46" t="s">
        <v>4</v>
      </c>
      <c r="AS112" s="46" t="s">
        <v>4</v>
      </c>
      <c r="AU112" s="46" t="s">
        <v>4</v>
      </c>
      <c r="AW112" s="46" t="s">
        <v>4</v>
      </c>
      <c r="AY112" s="46" t="s">
        <v>5</v>
      </c>
      <c r="BA112" s="46" t="s">
        <v>5</v>
      </c>
      <c r="BC112" s="46" t="s">
        <v>5</v>
      </c>
      <c r="BE112" s="46" t="s">
        <v>5</v>
      </c>
      <c r="BG112" s="46" t="s">
        <v>5</v>
      </c>
      <c r="BI112" s="46" t="s">
        <v>5</v>
      </c>
      <c r="BK112" s="46" t="s">
        <v>5</v>
      </c>
      <c r="BM112" s="46" t="s">
        <v>5</v>
      </c>
      <c r="BO112" s="46">
        <v>3</v>
      </c>
      <c r="BQ112" s="46">
        <v>3</v>
      </c>
      <c r="BS112" s="46">
        <v>2</v>
      </c>
      <c r="BU112" s="46">
        <v>3</v>
      </c>
      <c r="BW112" s="46">
        <v>3</v>
      </c>
      <c r="BY112" s="46">
        <v>2</v>
      </c>
      <c r="CA112" s="46">
        <v>3</v>
      </c>
      <c r="CC112" s="46">
        <v>3</v>
      </c>
      <c r="CE112" s="46">
        <v>3</v>
      </c>
      <c r="CG112" s="46">
        <v>3</v>
      </c>
      <c r="CI112" s="47"/>
    </row>
    <row r="113" spans="1:87" s="46" customFormat="1" ht="12.75" hidden="1" x14ac:dyDescent="0.25">
      <c r="A113" s="46" t="s">
        <v>56</v>
      </c>
      <c r="B113" s="46" t="s">
        <v>199</v>
      </c>
      <c r="C113" s="47" t="s">
        <v>32</v>
      </c>
      <c r="E113" s="46" t="s">
        <v>361</v>
      </c>
      <c r="G113" s="46" t="s">
        <v>361</v>
      </c>
      <c r="I113" s="46" t="s">
        <v>361</v>
      </c>
      <c r="K113" s="46" t="s">
        <v>361</v>
      </c>
      <c r="M113" s="46" t="s">
        <v>361</v>
      </c>
      <c r="O113" s="46" t="s">
        <v>361</v>
      </c>
      <c r="Q113" s="46" t="s">
        <v>361</v>
      </c>
      <c r="S113" s="46" t="s">
        <v>361</v>
      </c>
      <c r="U113" s="46" t="s">
        <v>361</v>
      </c>
      <c r="W113" s="46" t="s">
        <v>361</v>
      </c>
      <c r="Y113" s="46" t="s">
        <v>361</v>
      </c>
      <c r="AA113" s="46" t="s">
        <v>361</v>
      </c>
      <c r="AC113" s="46" t="s">
        <v>361</v>
      </c>
      <c r="AE113" s="46" t="s">
        <v>361</v>
      </c>
      <c r="AG113" s="46" t="s">
        <v>361</v>
      </c>
      <c r="AI113" s="46" t="s">
        <v>361</v>
      </c>
      <c r="AK113" s="46" t="s">
        <v>361</v>
      </c>
      <c r="AM113" s="46" t="s">
        <v>361</v>
      </c>
      <c r="AO113" s="46" t="s">
        <v>361</v>
      </c>
      <c r="AQ113" s="46" t="s">
        <v>361</v>
      </c>
      <c r="AS113" s="46" t="s">
        <v>361</v>
      </c>
      <c r="AU113" s="46" t="s">
        <v>361</v>
      </c>
      <c r="AW113" s="46" t="s">
        <v>361</v>
      </c>
      <c r="AY113" s="46" t="s">
        <v>361</v>
      </c>
      <c r="BA113" s="46" t="s">
        <v>361</v>
      </c>
      <c r="BC113" s="46" t="s">
        <v>361</v>
      </c>
      <c r="BE113" s="46" t="s">
        <v>361</v>
      </c>
      <c r="BG113" s="46" t="s">
        <v>361</v>
      </c>
      <c r="BI113" s="46" t="s">
        <v>361</v>
      </c>
      <c r="BK113" s="46" t="s">
        <v>361</v>
      </c>
      <c r="BM113" s="46" t="s">
        <v>361</v>
      </c>
      <c r="BO113" s="46">
        <v>3</v>
      </c>
      <c r="BQ113" s="46">
        <v>3</v>
      </c>
      <c r="BS113" s="46">
        <v>3</v>
      </c>
      <c r="BU113" s="46">
        <v>3</v>
      </c>
      <c r="BW113" s="46">
        <v>3</v>
      </c>
      <c r="BY113" s="46">
        <v>3</v>
      </c>
      <c r="CA113" s="46">
        <v>3</v>
      </c>
      <c r="CC113" s="46">
        <v>3</v>
      </c>
      <c r="CE113" s="46">
        <v>3</v>
      </c>
      <c r="CG113" s="46">
        <v>3</v>
      </c>
      <c r="CI113" s="47"/>
    </row>
    <row r="114" spans="1:87" s="46" customFormat="1" ht="12.75" hidden="1" x14ac:dyDescent="0.25">
      <c r="A114" s="46" t="s">
        <v>217</v>
      </c>
      <c r="B114" s="46" t="s">
        <v>218</v>
      </c>
      <c r="C114" s="47" t="s">
        <v>32</v>
      </c>
      <c r="E114" s="46" t="s">
        <v>4</v>
      </c>
      <c r="G114" s="46" t="s">
        <v>4</v>
      </c>
      <c r="I114" s="46" t="s">
        <v>361</v>
      </c>
      <c r="K114" s="46" t="s">
        <v>361</v>
      </c>
      <c r="M114" s="46" t="s">
        <v>4</v>
      </c>
      <c r="O114" s="46" t="s">
        <v>4</v>
      </c>
      <c r="Q114" s="46" t="s">
        <v>4</v>
      </c>
      <c r="S114" s="46" t="s">
        <v>4</v>
      </c>
      <c r="U114" s="46" t="s">
        <v>4</v>
      </c>
      <c r="W114" s="46" t="s">
        <v>4</v>
      </c>
      <c r="Y114" s="46" t="s">
        <v>4</v>
      </c>
      <c r="AA114" s="46" t="s">
        <v>361</v>
      </c>
      <c r="AC114" s="46" t="s">
        <v>4</v>
      </c>
      <c r="AE114" s="46" t="s">
        <v>4</v>
      </c>
      <c r="AG114" s="46" t="s">
        <v>361</v>
      </c>
      <c r="AI114" s="46" t="s">
        <v>5</v>
      </c>
      <c r="AK114" s="46" t="s">
        <v>361</v>
      </c>
      <c r="AM114" s="46" t="s">
        <v>4</v>
      </c>
      <c r="AO114" s="46" t="s">
        <v>361</v>
      </c>
      <c r="AQ114" s="46" t="s">
        <v>4</v>
      </c>
      <c r="AS114" s="46" t="s">
        <v>361</v>
      </c>
      <c r="AU114" s="46" t="s">
        <v>4</v>
      </c>
      <c r="AW114" s="46" t="s">
        <v>4</v>
      </c>
      <c r="AY114" s="46" t="s">
        <v>361</v>
      </c>
      <c r="BA114" s="46" t="s">
        <v>361</v>
      </c>
      <c r="BC114" s="46" t="s">
        <v>361</v>
      </c>
      <c r="BE114" s="46" t="s">
        <v>361</v>
      </c>
      <c r="BG114" s="46" t="s">
        <v>361</v>
      </c>
      <c r="BI114" s="46" t="s">
        <v>361</v>
      </c>
      <c r="BK114" s="46" t="s">
        <v>361</v>
      </c>
      <c r="BM114" s="46" t="s">
        <v>361</v>
      </c>
      <c r="BO114" s="46">
        <v>4</v>
      </c>
      <c r="BQ114" s="46">
        <v>2</v>
      </c>
      <c r="BS114" s="46">
        <v>2</v>
      </c>
      <c r="BU114" s="46">
        <v>4</v>
      </c>
      <c r="BW114" s="46">
        <v>1</v>
      </c>
      <c r="BY114" s="46">
        <v>3</v>
      </c>
      <c r="CA114" s="46">
        <v>5</v>
      </c>
      <c r="CC114" s="46">
        <v>5</v>
      </c>
      <c r="CE114" s="46">
        <v>4</v>
      </c>
      <c r="CG114" s="46">
        <v>5</v>
      </c>
      <c r="CI114" s="47"/>
    </row>
    <row r="115" spans="1:87" s="46" customFormat="1" ht="12.75" hidden="1" x14ac:dyDescent="0.25">
      <c r="A115" s="46" t="s">
        <v>223</v>
      </c>
      <c r="B115" s="46" t="s">
        <v>224</v>
      </c>
      <c r="C115" s="47" t="s">
        <v>32</v>
      </c>
      <c r="E115" s="46" t="s">
        <v>4</v>
      </c>
      <c r="G115" s="46" t="s">
        <v>4</v>
      </c>
      <c r="I115" s="46" t="s">
        <v>6</v>
      </c>
      <c r="K115" s="46" t="s">
        <v>5</v>
      </c>
      <c r="M115" s="46" t="s">
        <v>361</v>
      </c>
      <c r="O115" s="46" t="s">
        <v>6</v>
      </c>
      <c r="Q115" s="46" t="s">
        <v>6</v>
      </c>
      <c r="S115" s="46" t="s">
        <v>6</v>
      </c>
      <c r="U115" s="46" t="s">
        <v>6</v>
      </c>
      <c r="W115" s="46" t="s">
        <v>6</v>
      </c>
      <c r="Y115" s="46" t="s">
        <v>6</v>
      </c>
      <c r="AA115" s="46" t="s">
        <v>361</v>
      </c>
      <c r="AC115" s="46" t="s">
        <v>361</v>
      </c>
      <c r="AE115" s="46" t="s">
        <v>361</v>
      </c>
      <c r="AG115" s="46" t="s">
        <v>361</v>
      </c>
      <c r="AI115" s="46" t="s">
        <v>361</v>
      </c>
      <c r="AK115" s="46" t="s">
        <v>361</v>
      </c>
      <c r="AM115" s="46" t="s">
        <v>361</v>
      </c>
      <c r="AO115" s="46" t="s">
        <v>361</v>
      </c>
      <c r="AQ115" s="46" t="s">
        <v>361</v>
      </c>
      <c r="AS115" s="46" t="s">
        <v>361</v>
      </c>
      <c r="AU115" s="46" t="s">
        <v>361</v>
      </c>
      <c r="AW115" s="46" t="s">
        <v>361</v>
      </c>
      <c r="AY115" s="46" t="s">
        <v>361</v>
      </c>
      <c r="BA115" s="46" t="s">
        <v>5</v>
      </c>
      <c r="BC115" s="46" t="s">
        <v>361</v>
      </c>
      <c r="BE115" s="46" t="s">
        <v>5</v>
      </c>
      <c r="BG115" s="46" t="s">
        <v>361</v>
      </c>
      <c r="BI115" s="46" t="s">
        <v>361</v>
      </c>
      <c r="BK115" s="46" t="s">
        <v>5</v>
      </c>
      <c r="BM115" s="46" t="s">
        <v>361</v>
      </c>
      <c r="BO115" s="46">
        <v>3</v>
      </c>
      <c r="BQ115" s="46">
        <v>3</v>
      </c>
      <c r="BS115" s="46">
        <v>3</v>
      </c>
      <c r="BU115" s="46">
        <v>3</v>
      </c>
      <c r="BW115" s="46">
        <v>4</v>
      </c>
      <c r="BY115" s="46">
        <v>2</v>
      </c>
      <c r="CA115" s="46">
        <v>2</v>
      </c>
      <c r="CC115" s="46">
        <v>2</v>
      </c>
      <c r="CE115" s="46">
        <v>4</v>
      </c>
      <c r="CG115" s="46">
        <v>5</v>
      </c>
      <c r="CI115" s="47"/>
    </row>
    <row r="116" spans="1:87" s="46" customFormat="1" ht="12.75" hidden="1" x14ac:dyDescent="0.25">
      <c r="A116" s="46" t="s">
        <v>230</v>
      </c>
      <c r="B116" s="46" t="s">
        <v>231</v>
      </c>
      <c r="C116" s="47" t="s">
        <v>32</v>
      </c>
      <c r="E116" s="46" t="s">
        <v>361</v>
      </c>
      <c r="G116" s="46" t="s">
        <v>4</v>
      </c>
      <c r="I116" s="46" t="s">
        <v>361</v>
      </c>
      <c r="K116" s="46" t="s">
        <v>4</v>
      </c>
      <c r="M116" s="46" t="s">
        <v>6</v>
      </c>
      <c r="O116" s="46" t="s">
        <v>4</v>
      </c>
      <c r="Q116" s="46" t="s">
        <v>4</v>
      </c>
      <c r="S116" s="46" t="s">
        <v>4</v>
      </c>
      <c r="U116" s="46" t="s">
        <v>4</v>
      </c>
      <c r="W116" s="46" t="s">
        <v>4</v>
      </c>
      <c r="Y116" s="46" t="s">
        <v>4</v>
      </c>
      <c r="AA116" s="46" t="s">
        <v>361</v>
      </c>
      <c r="AC116" s="46" t="s">
        <v>361</v>
      </c>
      <c r="AE116" s="46" t="s">
        <v>6</v>
      </c>
      <c r="AG116" s="46" t="s">
        <v>6</v>
      </c>
      <c r="AI116" s="46" t="s">
        <v>4</v>
      </c>
      <c r="AK116" s="46" t="s">
        <v>361</v>
      </c>
      <c r="AM116" s="46" t="s">
        <v>361</v>
      </c>
      <c r="AO116" s="46" t="s">
        <v>361</v>
      </c>
      <c r="AQ116" s="46" t="s">
        <v>361</v>
      </c>
      <c r="AS116" s="46" t="s">
        <v>361</v>
      </c>
      <c r="AU116" s="46" t="s">
        <v>361</v>
      </c>
      <c r="AW116" s="46" t="s">
        <v>361</v>
      </c>
      <c r="AY116" s="46" t="s">
        <v>361</v>
      </c>
      <c r="BA116" s="46" t="s">
        <v>361</v>
      </c>
      <c r="BC116" s="46" t="s">
        <v>361</v>
      </c>
      <c r="BE116" s="46" t="s">
        <v>4</v>
      </c>
      <c r="BG116" s="46" t="s">
        <v>361</v>
      </c>
      <c r="BI116" s="46" t="s">
        <v>361</v>
      </c>
      <c r="BK116" s="46" t="s">
        <v>361</v>
      </c>
      <c r="BM116" s="46" t="s">
        <v>361</v>
      </c>
      <c r="BO116" s="46">
        <v>5</v>
      </c>
      <c r="BQ116" s="46">
        <v>4</v>
      </c>
      <c r="BS116" s="46">
        <v>4</v>
      </c>
      <c r="BU116" s="46">
        <v>4</v>
      </c>
      <c r="BW116" s="46">
        <v>2</v>
      </c>
      <c r="BY116" s="46">
        <v>2</v>
      </c>
      <c r="CA116" s="46">
        <v>2</v>
      </c>
      <c r="CC116" s="46">
        <v>2</v>
      </c>
      <c r="CE116" s="46">
        <v>4</v>
      </c>
      <c r="CG116" s="46">
        <v>3</v>
      </c>
      <c r="CI116" s="47"/>
    </row>
    <row r="117" spans="1:87" s="46" customFormat="1" ht="12.75" hidden="1" x14ac:dyDescent="0.25">
      <c r="A117" s="46" t="s">
        <v>243</v>
      </c>
      <c r="B117" s="46" t="s">
        <v>244</v>
      </c>
      <c r="C117" s="47" t="s">
        <v>32</v>
      </c>
      <c r="E117" s="46" t="s">
        <v>4</v>
      </c>
      <c r="G117" s="46" t="s">
        <v>361</v>
      </c>
      <c r="I117" s="46" t="s">
        <v>6</v>
      </c>
      <c r="K117" s="46" t="s">
        <v>4</v>
      </c>
      <c r="M117" s="46" t="s">
        <v>6</v>
      </c>
      <c r="O117" s="46" t="s">
        <v>4</v>
      </c>
      <c r="Q117" s="46" t="s">
        <v>5</v>
      </c>
      <c r="S117" s="46" t="s">
        <v>4</v>
      </c>
      <c r="U117" s="46" t="s">
        <v>4</v>
      </c>
      <c r="W117" s="46" t="s">
        <v>4</v>
      </c>
      <c r="Y117" s="46" t="s">
        <v>4</v>
      </c>
      <c r="AA117" s="46" t="s">
        <v>4</v>
      </c>
      <c r="AC117" s="46" t="s">
        <v>4</v>
      </c>
      <c r="AE117" s="46" t="s">
        <v>5</v>
      </c>
      <c r="AG117" s="46" t="s">
        <v>5</v>
      </c>
      <c r="AI117" s="46" t="s">
        <v>4</v>
      </c>
      <c r="AK117" s="46" t="s">
        <v>4</v>
      </c>
      <c r="AM117" s="46" t="s">
        <v>4</v>
      </c>
      <c r="AO117" s="46" t="s">
        <v>4</v>
      </c>
      <c r="AQ117" s="46" t="s">
        <v>4</v>
      </c>
      <c r="AS117" s="46" t="s">
        <v>4</v>
      </c>
      <c r="AU117" s="46" t="s">
        <v>4</v>
      </c>
      <c r="AW117" s="46" t="s">
        <v>4</v>
      </c>
      <c r="AY117" s="46" t="s">
        <v>4</v>
      </c>
      <c r="BA117" s="46" t="s">
        <v>5</v>
      </c>
      <c r="BC117" s="46" t="s">
        <v>5</v>
      </c>
      <c r="BE117" s="46" t="s">
        <v>6</v>
      </c>
      <c r="BG117" s="46" t="s">
        <v>361</v>
      </c>
      <c r="BI117" s="46" t="s">
        <v>4</v>
      </c>
      <c r="BK117" s="46" t="s">
        <v>4</v>
      </c>
      <c r="BM117" s="46" t="s">
        <v>4</v>
      </c>
      <c r="BO117" s="46">
        <v>3</v>
      </c>
      <c r="BQ117" s="46">
        <v>4</v>
      </c>
      <c r="BS117" s="46">
        <v>5</v>
      </c>
      <c r="BU117" s="46">
        <v>3</v>
      </c>
      <c r="BW117" s="46">
        <v>5</v>
      </c>
      <c r="BY117" s="46">
        <v>3</v>
      </c>
      <c r="CA117" s="46">
        <v>3</v>
      </c>
      <c r="CC117" s="46">
        <v>3</v>
      </c>
      <c r="CE117" s="46">
        <v>3</v>
      </c>
      <c r="CG117" s="46">
        <v>3</v>
      </c>
      <c r="CI117" s="47"/>
    </row>
    <row r="118" spans="1:87" s="46" customFormat="1" ht="12.75" hidden="1" x14ac:dyDescent="0.25">
      <c r="A118" s="46" t="s">
        <v>275</v>
      </c>
      <c r="B118" s="46" t="s">
        <v>276</v>
      </c>
      <c r="C118" s="47" t="s">
        <v>32</v>
      </c>
      <c r="E118" s="46" t="s">
        <v>361</v>
      </c>
      <c r="G118" s="46" t="s">
        <v>361</v>
      </c>
      <c r="I118" s="46" t="s">
        <v>361</v>
      </c>
      <c r="K118" s="46" t="s">
        <v>361</v>
      </c>
      <c r="M118" s="46" t="s">
        <v>4</v>
      </c>
      <c r="O118" s="46" t="s">
        <v>361</v>
      </c>
      <c r="Q118" s="46" t="s">
        <v>361</v>
      </c>
      <c r="S118" s="46" t="s">
        <v>361</v>
      </c>
      <c r="U118" s="46" t="s">
        <v>361</v>
      </c>
      <c r="W118" s="46" t="s">
        <v>361</v>
      </c>
      <c r="Y118" s="46" t="s">
        <v>361</v>
      </c>
      <c r="AA118" s="46" t="s">
        <v>361</v>
      </c>
      <c r="AC118" s="46" t="s">
        <v>361</v>
      </c>
      <c r="AE118" s="46" t="s">
        <v>361</v>
      </c>
      <c r="AG118" s="46" t="s">
        <v>361</v>
      </c>
      <c r="AI118" s="46" t="s">
        <v>361</v>
      </c>
      <c r="AK118" s="46" t="s">
        <v>361</v>
      </c>
      <c r="AM118" s="46" t="s">
        <v>361</v>
      </c>
      <c r="AO118" s="46" t="s">
        <v>361</v>
      </c>
      <c r="AQ118" s="46" t="s">
        <v>361</v>
      </c>
      <c r="AS118" s="46" t="s">
        <v>361</v>
      </c>
      <c r="AU118" s="46" t="s">
        <v>361</v>
      </c>
      <c r="AW118" s="46" t="s">
        <v>361</v>
      </c>
      <c r="AY118" s="46" t="s">
        <v>361</v>
      </c>
      <c r="BA118" s="46" t="s">
        <v>361</v>
      </c>
      <c r="BC118" s="46" t="s">
        <v>361</v>
      </c>
      <c r="BE118" s="46" t="s">
        <v>361</v>
      </c>
      <c r="BG118" s="46" t="s">
        <v>361</v>
      </c>
      <c r="BI118" s="46" t="s">
        <v>361</v>
      </c>
      <c r="BK118" s="46" t="s">
        <v>361</v>
      </c>
      <c r="BM118" s="46" t="s">
        <v>361</v>
      </c>
      <c r="BO118" s="46">
        <v>3</v>
      </c>
      <c r="BQ118" s="46">
        <v>3</v>
      </c>
      <c r="BS118" s="46">
        <v>3</v>
      </c>
      <c r="BU118" s="46">
        <v>3</v>
      </c>
      <c r="BW118" s="46">
        <v>3</v>
      </c>
      <c r="BY118" s="46">
        <v>5</v>
      </c>
      <c r="CA118" s="46">
        <v>3</v>
      </c>
      <c r="CC118" s="46">
        <v>3</v>
      </c>
      <c r="CE118" s="46">
        <v>3</v>
      </c>
      <c r="CG118" s="46">
        <v>3</v>
      </c>
      <c r="CI118" s="47" t="s">
        <v>277</v>
      </c>
    </row>
    <row r="119" spans="1:87" s="46" customFormat="1" ht="12.75" hidden="1" x14ac:dyDescent="0.25">
      <c r="A119" s="46" t="s">
        <v>279</v>
      </c>
      <c r="B119" s="46" t="s">
        <v>280</v>
      </c>
      <c r="C119" s="47" t="s">
        <v>32</v>
      </c>
      <c r="E119" s="46" t="s">
        <v>361</v>
      </c>
      <c r="G119" s="46" t="s">
        <v>4</v>
      </c>
      <c r="I119" s="46" t="s">
        <v>4</v>
      </c>
      <c r="K119" s="46" t="s">
        <v>361</v>
      </c>
      <c r="M119" s="46" t="s">
        <v>361</v>
      </c>
      <c r="O119" s="46" t="s">
        <v>361</v>
      </c>
      <c r="Q119" s="46" t="s">
        <v>361</v>
      </c>
      <c r="S119" s="46" t="s">
        <v>361</v>
      </c>
      <c r="U119" s="46" t="s">
        <v>6</v>
      </c>
      <c r="W119" s="46" t="s">
        <v>361</v>
      </c>
      <c r="Y119" s="46" t="s">
        <v>4</v>
      </c>
      <c r="AA119" s="46" t="s">
        <v>4</v>
      </c>
      <c r="AC119" s="46" t="s">
        <v>4</v>
      </c>
      <c r="AE119" s="46" t="s">
        <v>361</v>
      </c>
      <c r="AG119" s="46" t="s">
        <v>361</v>
      </c>
      <c r="AI119" s="46" t="s">
        <v>4</v>
      </c>
      <c r="AK119" s="46" t="s">
        <v>361</v>
      </c>
      <c r="AM119" s="46" t="s">
        <v>4</v>
      </c>
      <c r="AO119" s="46" t="s">
        <v>4</v>
      </c>
      <c r="AQ119" s="46" t="s">
        <v>4</v>
      </c>
      <c r="AS119" s="46" t="s">
        <v>4</v>
      </c>
      <c r="AU119" s="46" t="s">
        <v>4</v>
      </c>
      <c r="AW119" s="46" t="s">
        <v>4</v>
      </c>
      <c r="AY119" s="46" t="s">
        <v>4</v>
      </c>
      <c r="BA119" s="46" t="s">
        <v>361</v>
      </c>
      <c r="BC119" s="46" t="s">
        <v>361</v>
      </c>
      <c r="BE119" s="46" t="s">
        <v>361</v>
      </c>
      <c r="BG119" s="46" t="s">
        <v>6</v>
      </c>
      <c r="BI119" s="46" t="s">
        <v>361</v>
      </c>
      <c r="BK119" s="46" t="s">
        <v>361</v>
      </c>
      <c r="BM119" s="46" t="s">
        <v>361</v>
      </c>
      <c r="BO119" s="46">
        <v>4</v>
      </c>
      <c r="BQ119" s="46">
        <v>4</v>
      </c>
      <c r="BS119" s="46">
        <v>4</v>
      </c>
      <c r="BU119" s="46">
        <v>4</v>
      </c>
      <c r="BW119" s="46">
        <v>4</v>
      </c>
      <c r="BY119" s="46">
        <v>3</v>
      </c>
      <c r="CA119" s="46">
        <v>5</v>
      </c>
      <c r="CC119" s="46">
        <v>5</v>
      </c>
      <c r="CE119" s="46">
        <v>4</v>
      </c>
      <c r="CG119" s="46">
        <v>5</v>
      </c>
      <c r="CI119" s="47"/>
    </row>
    <row r="120" spans="1:87" s="46" customFormat="1" ht="12.75" hidden="1" x14ac:dyDescent="0.25">
      <c r="A120" s="46" t="s">
        <v>283</v>
      </c>
      <c r="B120" s="46" t="s">
        <v>284</v>
      </c>
      <c r="C120" s="47" t="s">
        <v>32</v>
      </c>
      <c r="E120" s="46" t="s">
        <v>5</v>
      </c>
      <c r="G120" s="46" t="s">
        <v>5</v>
      </c>
      <c r="I120" s="46" t="s">
        <v>5</v>
      </c>
      <c r="K120" s="46" t="s">
        <v>5</v>
      </c>
      <c r="M120" s="46" t="s">
        <v>6</v>
      </c>
      <c r="O120" s="46" t="s">
        <v>5</v>
      </c>
      <c r="Q120" s="46" t="s">
        <v>5</v>
      </c>
      <c r="S120" s="46" t="s">
        <v>5</v>
      </c>
      <c r="U120" s="46" t="s">
        <v>5</v>
      </c>
      <c r="W120" s="46" t="s">
        <v>5</v>
      </c>
      <c r="Y120" s="46" t="s">
        <v>5</v>
      </c>
      <c r="AA120" s="46" t="s">
        <v>5</v>
      </c>
      <c r="AC120" s="46" t="s">
        <v>5</v>
      </c>
      <c r="AE120" s="46" t="s">
        <v>5</v>
      </c>
      <c r="AG120" s="46" t="s">
        <v>5</v>
      </c>
      <c r="AI120" s="46" t="s">
        <v>5</v>
      </c>
      <c r="AK120" s="46" t="s">
        <v>5</v>
      </c>
      <c r="AM120" s="46" t="s">
        <v>5</v>
      </c>
      <c r="AO120" s="46" t="s">
        <v>5</v>
      </c>
      <c r="AQ120" s="46" t="s">
        <v>5</v>
      </c>
      <c r="AS120" s="46" t="s">
        <v>5</v>
      </c>
      <c r="AU120" s="46" t="s">
        <v>5</v>
      </c>
      <c r="AW120" s="46" t="s">
        <v>5</v>
      </c>
      <c r="AY120" s="46" t="s">
        <v>5</v>
      </c>
      <c r="BA120" s="46" t="s">
        <v>5</v>
      </c>
      <c r="BC120" s="46" t="s">
        <v>5</v>
      </c>
      <c r="BE120" s="46" t="s">
        <v>6</v>
      </c>
      <c r="BG120" s="46" t="s">
        <v>5</v>
      </c>
      <c r="BI120" s="46" t="s">
        <v>5</v>
      </c>
      <c r="BK120" s="46" t="s">
        <v>5</v>
      </c>
      <c r="BM120" s="46" t="s">
        <v>5</v>
      </c>
      <c r="BO120" s="46">
        <v>1</v>
      </c>
      <c r="BQ120" s="46">
        <v>3</v>
      </c>
      <c r="BS120" s="46">
        <v>3</v>
      </c>
      <c r="BU120" s="46">
        <v>2</v>
      </c>
      <c r="BW120" s="46">
        <v>4</v>
      </c>
      <c r="BY120" s="46">
        <v>2</v>
      </c>
      <c r="CA120" s="46">
        <v>2</v>
      </c>
      <c r="CC120" s="46">
        <v>2</v>
      </c>
      <c r="CE120" s="46">
        <v>3</v>
      </c>
      <c r="CG120" s="46">
        <v>3</v>
      </c>
      <c r="CI120" s="47"/>
    </row>
    <row r="121" spans="1:87" s="46" customFormat="1" ht="12.75" hidden="1" x14ac:dyDescent="0.25">
      <c r="A121" s="46" t="s">
        <v>289</v>
      </c>
      <c r="B121" s="46" t="s">
        <v>290</v>
      </c>
      <c r="C121" s="47" t="s">
        <v>32</v>
      </c>
      <c r="E121" s="46" t="s">
        <v>4</v>
      </c>
      <c r="G121" s="46" t="s">
        <v>4</v>
      </c>
      <c r="I121" s="46" t="s">
        <v>361</v>
      </c>
      <c r="K121" s="46" t="s">
        <v>4</v>
      </c>
      <c r="M121" s="46" t="s">
        <v>4</v>
      </c>
      <c r="O121" s="46" t="s">
        <v>361</v>
      </c>
      <c r="Q121" s="46" t="s">
        <v>361</v>
      </c>
      <c r="S121" s="46" t="s">
        <v>361</v>
      </c>
      <c r="U121" s="46" t="s">
        <v>361</v>
      </c>
      <c r="W121" s="46" t="s">
        <v>361</v>
      </c>
      <c r="Y121" s="46" t="s">
        <v>361</v>
      </c>
      <c r="AA121" s="46" t="s">
        <v>361</v>
      </c>
      <c r="AC121" s="46" t="s">
        <v>361</v>
      </c>
      <c r="AE121" s="46" t="s">
        <v>361</v>
      </c>
      <c r="AG121" s="46" t="s">
        <v>361</v>
      </c>
      <c r="AI121" s="46" t="s">
        <v>361</v>
      </c>
      <c r="AK121" s="46" t="s">
        <v>361</v>
      </c>
      <c r="AM121" s="46" t="s">
        <v>361</v>
      </c>
      <c r="AO121" s="46" t="s">
        <v>361</v>
      </c>
      <c r="AQ121" s="46" t="s">
        <v>361</v>
      </c>
      <c r="AS121" s="46" t="s">
        <v>361</v>
      </c>
      <c r="AU121" s="46" t="s">
        <v>361</v>
      </c>
      <c r="AW121" s="46" t="s">
        <v>361</v>
      </c>
      <c r="AY121" s="46" t="s">
        <v>361</v>
      </c>
      <c r="BA121" s="46" t="s">
        <v>10</v>
      </c>
      <c r="BC121" s="46" t="s">
        <v>5</v>
      </c>
      <c r="BE121" s="46" t="s">
        <v>5</v>
      </c>
      <c r="BG121" s="46" t="s">
        <v>361</v>
      </c>
      <c r="BI121" s="46" t="s">
        <v>5</v>
      </c>
      <c r="BK121" s="46" t="s">
        <v>5</v>
      </c>
      <c r="BM121" s="46" t="s">
        <v>5</v>
      </c>
      <c r="BO121" s="46">
        <v>5</v>
      </c>
      <c r="BQ121" s="46">
        <v>2</v>
      </c>
      <c r="BS121" s="46">
        <v>2</v>
      </c>
      <c r="BU121" s="46">
        <v>4</v>
      </c>
      <c r="BW121" s="46">
        <v>4</v>
      </c>
      <c r="BY121" s="46">
        <v>2</v>
      </c>
      <c r="CA121" s="46">
        <v>2</v>
      </c>
      <c r="CC121" s="46">
        <v>1</v>
      </c>
      <c r="CE121" s="46">
        <v>3</v>
      </c>
      <c r="CG121" s="46">
        <v>2</v>
      </c>
      <c r="CI121" s="47"/>
    </row>
    <row r="122" spans="1:87" s="46" customFormat="1" ht="12.75" hidden="1" x14ac:dyDescent="0.25">
      <c r="A122" s="46" t="s">
        <v>295</v>
      </c>
      <c r="B122" s="46" t="s">
        <v>296</v>
      </c>
      <c r="C122" s="47" t="s">
        <v>32</v>
      </c>
      <c r="E122" s="46" t="s">
        <v>4</v>
      </c>
      <c r="G122" s="46" t="s">
        <v>361</v>
      </c>
      <c r="I122" s="46" t="s">
        <v>361</v>
      </c>
      <c r="K122" s="46" t="s">
        <v>361</v>
      </c>
      <c r="M122" s="46" t="s">
        <v>361</v>
      </c>
      <c r="O122" s="46" t="s">
        <v>361</v>
      </c>
      <c r="Q122" s="46" t="s">
        <v>361</v>
      </c>
      <c r="S122" s="46" t="s">
        <v>361</v>
      </c>
      <c r="U122" s="46" t="s">
        <v>361</v>
      </c>
      <c r="W122" s="46" t="s">
        <v>361</v>
      </c>
      <c r="Y122" s="46" t="s">
        <v>361</v>
      </c>
      <c r="AA122" s="46" t="s">
        <v>361</v>
      </c>
      <c r="AC122" s="46" t="s">
        <v>361</v>
      </c>
      <c r="AE122" s="46" t="s">
        <v>361</v>
      </c>
      <c r="AG122" s="46" t="s">
        <v>361</v>
      </c>
      <c r="AI122" s="46" t="s">
        <v>361</v>
      </c>
      <c r="AK122" s="46" t="s">
        <v>361</v>
      </c>
      <c r="AM122" s="46" t="s">
        <v>361</v>
      </c>
      <c r="AO122" s="46" t="s">
        <v>361</v>
      </c>
      <c r="AQ122" s="46" t="s">
        <v>361</v>
      </c>
      <c r="AS122" s="46" t="s">
        <v>361</v>
      </c>
      <c r="AU122" s="46" t="s">
        <v>361</v>
      </c>
      <c r="AW122" s="46" t="s">
        <v>361</v>
      </c>
      <c r="AY122" s="46" t="s">
        <v>361</v>
      </c>
      <c r="BA122" s="46" t="s">
        <v>361</v>
      </c>
      <c r="BC122" s="46" t="s">
        <v>361</v>
      </c>
      <c r="BE122" s="46" t="s">
        <v>361</v>
      </c>
      <c r="BG122" s="46" t="s">
        <v>361</v>
      </c>
      <c r="BI122" s="46" t="s">
        <v>361</v>
      </c>
      <c r="BK122" s="46" t="s">
        <v>361</v>
      </c>
      <c r="BM122" s="46" t="s">
        <v>361</v>
      </c>
      <c r="BO122" s="46">
        <v>3</v>
      </c>
      <c r="BQ122" s="46">
        <v>3</v>
      </c>
      <c r="BS122" s="46">
        <v>3</v>
      </c>
      <c r="BU122" s="46">
        <v>3</v>
      </c>
      <c r="BW122" s="46">
        <v>3</v>
      </c>
      <c r="BY122" s="46">
        <v>1</v>
      </c>
      <c r="CA122" s="46">
        <v>5</v>
      </c>
      <c r="CC122" s="46">
        <v>5</v>
      </c>
      <c r="CE122" s="46">
        <v>5</v>
      </c>
      <c r="CG122" s="46">
        <v>5</v>
      </c>
      <c r="CI122" s="47"/>
    </row>
    <row r="123" spans="1:87" s="46" customFormat="1" ht="12.75" hidden="1" x14ac:dyDescent="0.25">
      <c r="A123" s="46" t="s">
        <v>301</v>
      </c>
      <c r="B123" s="46" t="s">
        <v>302</v>
      </c>
      <c r="C123" s="47" t="s">
        <v>32</v>
      </c>
      <c r="E123" s="46" t="s">
        <v>4</v>
      </c>
      <c r="G123" s="46" t="s">
        <v>4</v>
      </c>
      <c r="I123" s="46" t="s">
        <v>6</v>
      </c>
      <c r="K123" s="46" t="s">
        <v>5</v>
      </c>
      <c r="M123" s="46" t="s">
        <v>361</v>
      </c>
      <c r="O123" s="46" t="s">
        <v>5</v>
      </c>
      <c r="Q123" s="46" t="s">
        <v>5</v>
      </c>
      <c r="S123" s="46" t="s">
        <v>5</v>
      </c>
      <c r="U123" s="46" t="s">
        <v>5</v>
      </c>
      <c r="W123" s="46" t="s">
        <v>5</v>
      </c>
      <c r="Y123" s="46" t="s">
        <v>5</v>
      </c>
      <c r="AA123" s="46" t="s">
        <v>6</v>
      </c>
      <c r="AC123" s="46" t="s">
        <v>6</v>
      </c>
      <c r="AE123" s="46" t="s">
        <v>10</v>
      </c>
      <c r="AG123" s="46" t="s">
        <v>10</v>
      </c>
      <c r="AI123" s="46" t="s">
        <v>10</v>
      </c>
      <c r="AK123" s="46" t="s">
        <v>361</v>
      </c>
      <c r="AM123" s="46" t="s">
        <v>6</v>
      </c>
      <c r="AO123" s="46" t="s">
        <v>6</v>
      </c>
      <c r="AQ123" s="46" t="s">
        <v>6</v>
      </c>
      <c r="AS123" s="46" t="s">
        <v>361</v>
      </c>
      <c r="AU123" s="46" t="s">
        <v>6</v>
      </c>
      <c r="AW123" s="46" t="s">
        <v>6</v>
      </c>
      <c r="AY123" s="46" t="s">
        <v>6</v>
      </c>
      <c r="BA123" s="46" t="s">
        <v>10</v>
      </c>
      <c r="BC123" s="46" t="s">
        <v>5</v>
      </c>
      <c r="BE123" s="46" t="s">
        <v>6</v>
      </c>
      <c r="BG123" s="46" t="s">
        <v>5</v>
      </c>
      <c r="BI123" s="46" t="s">
        <v>4</v>
      </c>
      <c r="BK123" s="46" t="s">
        <v>4</v>
      </c>
      <c r="BM123" s="46" t="s">
        <v>361</v>
      </c>
      <c r="BO123" s="46">
        <v>5</v>
      </c>
      <c r="BQ123" s="46">
        <v>3</v>
      </c>
      <c r="BS123" s="46">
        <v>3</v>
      </c>
      <c r="BU123" s="46">
        <v>4</v>
      </c>
      <c r="BW123" s="46">
        <v>3</v>
      </c>
      <c r="BY123" s="46">
        <v>3</v>
      </c>
      <c r="CA123" s="46">
        <v>2</v>
      </c>
      <c r="CC123" s="46">
        <v>3</v>
      </c>
      <c r="CE123" s="46">
        <v>3</v>
      </c>
      <c r="CG123" s="46">
        <v>3</v>
      </c>
      <c r="CI123" s="47"/>
    </row>
    <row r="124" spans="1:87" x14ac:dyDescent="0.25">
      <c r="C124" s="29"/>
      <c r="E124" s="2">
        <f>SUBTOTAL(103,E2:E123)</f>
        <v>0</v>
      </c>
      <c r="G124" s="2">
        <f>SUBTOTAL(103,G2:G123)</f>
        <v>0</v>
      </c>
      <c r="I124" s="2">
        <f>SUBTOTAL(103,I2:I123)</f>
        <v>0</v>
      </c>
      <c r="K124" s="2">
        <f>SUBTOTAL(103,K2:K123)</f>
        <v>0</v>
      </c>
      <c r="M124" s="2">
        <f>SUBTOTAL(103,M2:M123)</f>
        <v>0</v>
      </c>
      <c r="O124" s="2">
        <f>SUBTOTAL(103,O2:O123)</f>
        <v>0</v>
      </c>
      <c r="Q124" s="2">
        <f>SUBTOTAL(103,Q2:Q123)</f>
        <v>0</v>
      </c>
      <c r="S124" s="2">
        <f>SUBTOTAL(103,S2:S123)</f>
        <v>0</v>
      </c>
      <c r="U124" s="2">
        <f>SUBTOTAL(103,U2:U123)</f>
        <v>0</v>
      </c>
      <c r="W124" s="2">
        <f>SUBTOTAL(103,W2:W123)</f>
        <v>0</v>
      </c>
      <c r="Y124" s="2">
        <f>SUBTOTAL(103,Y2:Y123)</f>
        <v>0</v>
      </c>
      <c r="AA124" s="2">
        <f>SUBTOTAL(103,AA2:AA123)</f>
        <v>0</v>
      </c>
      <c r="AC124" s="2">
        <f>SUBTOTAL(103,AC2:AC123)</f>
        <v>0</v>
      </c>
      <c r="AE124" s="2">
        <f>SUBTOTAL(103,AE2:AE123)</f>
        <v>0</v>
      </c>
      <c r="AG124" s="2">
        <f>SUBTOTAL(103,AG2:AG123)</f>
        <v>0</v>
      </c>
      <c r="AI124" s="2">
        <f>SUBTOTAL(103,AI2:AI123)</f>
        <v>0</v>
      </c>
      <c r="AK124" s="2">
        <f>SUBTOTAL(103,AK2:AK123)</f>
        <v>0</v>
      </c>
      <c r="AM124" s="2">
        <f>SUBTOTAL(103,AM2:AM123)</f>
        <v>0</v>
      </c>
      <c r="AO124" s="2">
        <f>SUBTOTAL(103,AO2:AO123)</f>
        <v>0</v>
      </c>
      <c r="AQ124" s="2">
        <f>SUBTOTAL(103,AQ2:AQ123)</f>
        <v>0</v>
      </c>
      <c r="AS124" s="2">
        <f>SUBTOTAL(103,AS2:AS123)</f>
        <v>0</v>
      </c>
      <c r="AU124" s="2">
        <f>SUBTOTAL(103,AU2:AU123)</f>
        <v>0</v>
      </c>
      <c r="AW124" s="2">
        <f>SUBTOTAL(103,AW2:AW123)</f>
        <v>0</v>
      </c>
      <c r="AY124" s="2">
        <f>SUBTOTAL(103,AY2:AY123)</f>
        <v>0</v>
      </c>
      <c r="BA124" s="2">
        <f>SUBTOTAL(103,BA2:BA123)</f>
        <v>0</v>
      </c>
      <c r="BC124" s="2">
        <f>SUBTOTAL(103,BC2:BC123)</f>
        <v>0</v>
      </c>
      <c r="BE124" s="2">
        <f>SUBTOTAL(103,BE2:BE123)</f>
        <v>0</v>
      </c>
      <c r="BG124" s="2">
        <f>SUBTOTAL(103,BG2:BG123)</f>
        <v>0</v>
      </c>
      <c r="BI124" s="2">
        <f>SUBTOTAL(103,BI2:BI123)</f>
        <v>0</v>
      </c>
      <c r="BK124" s="2">
        <f>SUBTOTAL(103,BK2:BK123)</f>
        <v>0</v>
      </c>
      <c r="BM124" s="2">
        <f>SUBTOTAL(103,BM2:BM123)</f>
        <v>0</v>
      </c>
    </row>
    <row r="125" spans="1:87" x14ac:dyDescent="0.25">
      <c r="C125" s="29"/>
    </row>
    <row r="126" spans="1:87" x14ac:dyDescent="0.25">
      <c r="C126" s="29"/>
    </row>
    <row r="128" spans="1:87" s="62" customFormat="1" ht="66.75" thickBot="1" x14ac:dyDescent="0.3">
      <c r="A128" s="127" t="s">
        <v>321</v>
      </c>
      <c r="B128" s="127"/>
      <c r="C128" s="60">
        <f>SUM(C129:C138)</f>
        <v>122</v>
      </c>
      <c r="D128" s="126" t="s">
        <v>322</v>
      </c>
      <c r="E128" s="126"/>
      <c r="F128" s="126" t="s">
        <v>323</v>
      </c>
      <c r="G128" s="126"/>
      <c r="H128" s="126" t="s">
        <v>324</v>
      </c>
      <c r="I128" s="126"/>
      <c r="J128" s="126" t="s">
        <v>325</v>
      </c>
      <c r="K128" s="126"/>
      <c r="L128" s="126" t="s">
        <v>326</v>
      </c>
      <c r="M128" s="126"/>
      <c r="N128" s="126" t="s">
        <v>327</v>
      </c>
      <c r="O128" s="126"/>
      <c r="P128" s="126" t="s">
        <v>328</v>
      </c>
      <c r="Q128" s="126"/>
      <c r="R128" s="126" t="s">
        <v>329</v>
      </c>
      <c r="S128" s="126"/>
      <c r="T128" s="126" t="s">
        <v>330</v>
      </c>
      <c r="U128" s="126"/>
      <c r="V128" s="126" t="s">
        <v>331</v>
      </c>
      <c r="W128" s="126"/>
      <c r="X128" s="126" t="s">
        <v>332</v>
      </c>
      <c r="Y128" s="126"/>
      <c r="Z128" s="126" t="s">
        <v>333</v>
      </c>
      <c r="AA128" s="126"/>
      <c r="AB128" s="127" t="s">
        <v>334</v>
      </c>
      <c r="AC128" s="127"/>
      <c r="AD128" s="126" t="s">
        <v>335</v>
      </c>
      <c r="AE128" s="126"/>
      <c r="AF128" s="126" t="s">
        <v>336</v>
      </c>
      <c r="AG128" s="126"/>
      <c r="AH128" s="126" t="s">
        <v>337</v>
      </c>
      <c r="AI128" s="126"/>
      <c r="AJ128" s="126" t="s">
        <v>338</v>
      </c>
      <c r="AK128" s="126"/>
      <c r="AL128" s="126" t="s">
        <v>339</v>
      </c>
      <c r="AM128" s="126"/>
      <c r="AN128" s="61"/>
      <c r="AO128" s="61" t="s">
        <v>340</v>
      </c>
      <c r="AP128" s="61"/>
      <c r="AQ128" s="61" t="s">
        <v>341</v>
      </c>
      <c r="AR128" s="126" t="s">
        <v>342</v>
      </c>
      <c r="AS128" s="126"/>
      <c r="AT128" s="126" t="s">
        <v>343</v>
      </c>
      <c r="AU128" s="126"/>
      <c r="AV128" s="126" t="s">
        <v>344</v>
      </c>
      <c r="AW128" s="126"/>
      <c r="AX128" s="126" t="s">
        <v>345</v>
      </c>
      <c r="AY128" s="126"/>
      <c r="AZ128" s="126" t="s">
        <v>346</v>
      </c>
      <c r="BA128" s="126"/>
      <c r="BB128" s="126" t="s">
        <v>347</v>
      </c>
      <c r="BC128" s="126"/>
      <c r="BD128" s="126" t="s">
        <v>348</v>
      </c>
      <c r="BE128" s="126"/>
      <c r="BF128" s="126" t="s">
        <v>349</v>
      </c>
      <c r="BG128" s="126"/>
      <c r="BH128" s="126" t="s">
        <v>350</v>
      </c>
      <c r="BI128" s="126"/>
      <c r="BJ128" s="126" t="s">
        <v>351</v>
      </c>
      <c r="BK128" s="126"/>
      <c r="BL128" s="126" t="s">
        <v>352</v>
      </c>
      <c r="BM128" s="126"/>
      <c r="BN128" s="128" t="s">
        <v>353</v>
      </c>
      <c r="BO128" s="128"/>
      <c r="BP128" s="128" t="s">
        <v>354</v>
      </c>
      <c r="BQ128" s="128"/>
      <c r="BR128" s="128" t="s">
        <v>355</v>
      </c>
      <c r="BS128" s="128"/>
      <c r="BT128" s="128" t="s">
        <v>356</v>
      </c>
      <c r="BU128" s="128"/>
      <c r="BV128" s="128" t="s">
        <v>357</v>
      </c>
      <c r="BW128" s="128"/>
      <c r="BX128" s="128" t="s">
        <v>358</v>
      </c>
      <c r="BY128" s="128"/>
      <c r="BZ128" s="128" t="s">
        <v>400</v>
      </c>
      <c r="CA128" s="128"/>
      <c r="CB128" s="128" t="s">
        <v>359</v>
      </c>
      <c r="CC128" s="128"/>
      <c r="CD128" s="128" t="s">
        <v>351</v>
      </c>
      <c r="CE128" s="128"/>
      <c r="CF128" s="128" t="s">
        <v>352</v>
      </c>
      <c r="CG128" s="128"/>
      <c r="CI128" s="63"/>
    </row>
    <row r="129" spans="1:85" s="8" customFormat="1" x14ac:dyDescent="0.25">
      <c r="A129" s="17"/>
      <c r="B129" s="18" t="s">
        <v>3</v>
      </c>
      <c r="C129" s="19">
        <f t="shared" ref="C129:C138" si="0">COUNTIF($C$1:$C$123,B129)</f>
        <v>25</v>
      </c>
      <c r="D129" s="10" t="s">
        <v>4</v>
      </c>
      <c r="E129" s="11">
        <f>COUNTIF($E$1:$E$123,D129)</f>
        <v>81</v>
      </c>
      <c r="F129" s="10" t="s">
        <v>4</v>
      </c>
      <c r="G129" s="23">
        <f>COUNTIF(G1:G123,F129)</f>
        <v>75</v>
      </c>
      <c r="H129" s="10" t="s">
        <v>4</v>
      </c>
      <c r="I129" s="23">
        <f>COUNTIF(I1:I123,H129)</f>
        <v>67</v>
      </c>
      <c r="J129" s="10" t="s">
        <v>4</v>
      </c>
      <c r="K129" s="23">
        <f>COUNTIF(K1:K123,J129)</f>
        <v>56</v>
      </c>
      <c r="L129" s="10" t="s">
        <v>4</v>
      </c>
      <c r="M129" s="23">
        <f>COUNTIF(M1:M123,L129)</f>
        <v>53</v>
      </c>
      <c r="N129" s="10" t="s">
        <v>4</v>
      </c>
      <c r="O129" s="23">
        <f>COUNTIF(O1:O123,N129)</f>
        <v>53</v>
      </c>
      <c r="P129" s="10" t="s">
        <v>4</v>
      </c>
      <c r="Q129" s="23">
        <f>COUNTIF(Q1:Q123,P129)</f>
        <v>46</v>
      </c>
      <c r="R129" s="10" t="s">
        <v>4</v>
      </c>
      <c r="S129" s="23">
        <f>COUNTIF(S1:S123,R129)</f>
        <v>51</v>
      </c>
      <c r="T129" s="10" t="s">
        <v>4</v>
      </c>
      <c r="U129" s="23">
        <f>COUNTIF(U1:U123,T129)</f>
        <v>58</v>
      </c>
      <c r="V129" s="10" t="s">
        <v>4</v>
      </c>
      <c r="W129" s="23">
        <f>COUNTIF(W1:W123,V129)</f>
        <v>62</v>
      </c>
      <c r="X129" s="10" t="s">
        <v>4</v>
      </c>
      <c r="Y129" s="23">
        <f>COUNTIF(Y1:Y123,X129)</f>
        <v>88</v>
      </c>
      <c r="Z129" s="10" t="s">
        <v>4</v>
      </c>
      <c r="AA129" s="23">
        <f>COUNTIF(AA1:AA123,Z129)</f>
        <v>21</v>
      </c>
      <c r="AB129" s="10" t="s">
        <v>4</v>
      </c>
      <c r="AC129" s="23">
        <f>COUNTIF(AC1:AC123,AB129)</f>
        <v>34</v>
      </c>
      <c r="AD129" s="10" t="s">
        <v>4</v>
      </c>
      <c r="AE129" s="23">
        <f>COUNTIF(AE1:AE123,AD129)</f>
        <v>18</v>
      </c>
      <c r="AF129" s="10" t="s">
        <v>4</v>
      </c>
      <c r="AG129" s="23">
        <f>COUNTIF(AG1:AG123,AF129)</f>
        <v>12</v>
      </c>
      <c r="AH129" s="10" t="s">
        <v>4</v>
      </c>
      <c r="AI129" s="23">
        <f>COUNTIF(AI1:AI123,AH129)</f>
        <v>66</v>
      </c>
      <c r="AJ129" s="10" t="s">
        <v>4</v>
      </c>
      <c r="AK129" s="23">
        <f>COUNTIF(AK1:AK123,AJ129)</f>
        <v>22</v>
      </c>
      <c r="AL129" s="10" t="s">
        <v>4</v>
      </c>
      <c r="AM129" s="23">
        <f>COUNTIF(AM1:AM123,AL129)</f>
        <v>24</v>
      </c>
      <c r="AN129" s="10" t="s">
        <v>4</v>
      </c>
      <c r="AO129" s="23">
        <f>COUNTIF(AO1:AO123,AN129)</f>
        <v>22</v>
      </c>
      <c r="AP129" s="10" t="s">
        <v>4</v>
      </c>
      <c r="AQ129" s="23">
        <f>COUNTIF(AQ1:AQ123,AP129)</f>
        <v>30</v>
      </c>
      <c r="AR129" s="10" t="s">
        <v>4</v>
      </c>
      <c r="AS129" s="23">
        <f>COUNTIF(AS1:AS123,AR129)</f>
        <v>20</v>
      </c>
      <c r="AT129" s="10" t="s">
        <v>4</v>
      </c>
      <c r="AU129" s="23">
        <f>COUNTIF(AU1:AU123,AT129)</f>
        <v>31</v>
      </c>
      <c r="AV129" s="10" t="s">
        <v>4</v>
      </c>
      <c r="AW129" s="23">
        <f>COUNTIF(AW1:AW123,AV129)</f>
        <v>31</v>
      </c>
      <c r="AX129" s="10" t="s">
        <v>4</v>
      </c>
      <c r="AY129" s="23">
        <f>COUNTIF(AY1:AY123,AX129)</f>
        <v>58</v>
      </c>
      <c r="AZ129" s="10" t="s">
        <v>4</v>
      </c>
      <c r="BA129" s="23">
        <f>COUNTIF(BA1:BA123,AZ129)</f>
        <v>9</v>
      </c>
      <c r="BB129" s="10" t="s">
        <v>4</v>
      </c>
      <c r="BC129" s="23">
        <f>COUNTIF(BC1:BC123,BB129)</f>
        <v>7</v>
      </c>
      <c r="BD129" s="10" t="s">
        <v>4</v>
      </c>
      <c r="BE129" s="23">
        <f>COUNTIF(BE1:BE123,BD129)</f>
        <v>20</v>
      </c>
      <c r="BF129" s="10" t="s">
        <v>4</v>
      </c>
      <c r="BG129" s="23">
        <f>COUNTIF(BG1:BG123,BF129)</f>
        <v>14</v>
      </c>
      <c r="BH129" s="10" t="s">
        <v>4</v>
      </c>
      <c r="BI129" s="23">
        <f>COUNTIF(BI1:BI123,BH129)</f>
        <v>11</v>
      </c>
      <c r="BJ129" s="10" t="s">
        <v>4</v>
      </c>
      <c r="BK129" s="23">
        <f>COUNTIF(BK1:BK123,BJ129)</f>
        <v>13</v>
      </c>
      <c r="BL129" s="10" t="s">
        <v>4</v>
      </c>
      <c r="BM129" s="23">
        <f>COUNTIF(BM1:BM123,BL129)</f>
        <v>9</v>
      </c>
      <c r="BN129" s="129" t="s">
        <v>408</v>
      </c>
      <c r="BO129" s="129"/>
      <c r="BP129" s="129" t="s">
        <v>408</v>
      </c>
      <c r="BQ129" s="129"/>
      <c r="BR129" s="129" t="s">
        <v>408</v>
      </c>
      <c r="BS129" s="129"/>
      <c r="BT129" s="129" t="s">
        <v>408</v>
      </c>
      <c r="BU129" s="129"/>
      <c r="BV129" s="129" t="s">
        <v>408</v>
      </c>
      <c r="BW129" s="129"/>
      <c r="BX129" s="129" t="s">
        <v>408</v>
      </c>
      <c r="BY129" s="129"/>
      <c r="BZ129" s="129" t="s">
        <v>408</v>
      </c>
      <c r="CA129" s="129"/>
      <c r="CB129" s="129" t="s">
        <v>408</v>
      </c>
      <c r="CC129" s="129"/>
      <c r="CD129" s="129" t="s">
        <v>408</v>
      </c>
      <c r="CE129" s="129"/>
      <c r="CF129" s="129" t="s">
        <v>408</v>
      </c>
      <c r="CG129" s="129"/>
    </row>
    <row r="130" spans="1:85" s="8" customFormat="1" x14ac:dyDescent="0.25">
      <c r="A130" s="14"/>
      <c r="B130" s="6" t="s">
        <v>32</v>
      </c>
      <c r="C130" s="20">
        <f t="shared" si="0"/>
        <v>23</v>
      </c>
      <c r="D130" s="12" t="s">
        <v>10</v>
      </c>
      <c r="E130" s="13">
        <f>COUNTIF($E$1:$E$123,D130)</f>
        <v>2</v>
      </c>
      <c r="F130" s="12" t="s">
        <v>10</v>
      </c>
      <c r="G130" s="9">
        <f>COUNTIF(G1:G123,F130)</f>
        <v>2</v>
      </c>
      <c r="H130" s="12" t="s">
        <v>10</v>
      </c>
      <c r="I130" s="9">
        <f>COUNTIF(I1:I123,H130)</f>
        <v>2</v>
      </c>
      <c r="J130" s="12" t="s">
        <v>10</v>
      </c>
      <c r="K130" s="9">
        <f>COUNTIF(K1:K123,J130)</f>
        <v>1</v>
      </c>
      <c r="L130" s="12" t="s">
        <v>10</v>
      </c>
      <c r="M130" s="9">
        <f>COUNTIF(M1:M123,L130)</f>
        <v>3</v>
      </c>
      <c r="N130" s="12" t="s">
        <v>10</v>
      </c>
      <c r="O130" s="9">
        <f>COUNTIF(O1:O123,N130)</f>
        <v>1</v>
      </c>
      <c r="P130" s="12" t="s">
        <v>10</v>
      </c>
      <c r="Q130" s="9">
        <f>COUNTIF(Q1:Q123,P130)</f>
        <v>1</v>
      </c>
      <c r="R130" s="12" t="s">
        <v>10</v>
      </c>
      <c r="S130" s="9">
        <f>COUNTIF(S1:S123,R130)</f>
        <v>1</v>
      </c>
      <c r="T130" s="12" t="s">
        <v>10</v>
      </c>
      <c r="U130" s="9">
        <f>COUNTIF(U1:U123,T130)</f>
        <v>1</v>
      </c>
      <c r="V130" s="12" t="s">
        <v>10</v>
      </c>
      <c r="W130" s="9">
        <f>COUNTIF(W1:W123,V130)</f>
        <v>1</v>
      </c>
      <c r="X130" s="12" t="s">
        <v>10</v>
      </c>
      <c r="Y130" s="9">
        <f>COUNTIF(Y1:Y123,X130)</f>
        <v>1</v>
      </c>
      <c r="Z130" s="12" t="s">
        <v>10</v>
      </c>
      <c r="AA130" s="9">
        <f>COUNTIF(AA1:AA123,Z130)</f>
        <v>4</v>
      </c>
      <c r="AB130" s="12" t="s">
        <v>10</v>
      </c>
      <c r="AC130" s="9">
        <f>COUNTIF(AC1:AC123,AB130)</f>
        <v>3</v>
      </c>
      <c r="AD130" s="12" t="s">
        <v>10</v>
      </c>
      <c r="AE130" s="9">
        <f>COUNTIF(AE1:AE123,AD130)</f>
        <v>10</v>
      </c>
      <c r="AF130" s="12" t="s">
        <v>10</v>
      </c>
      <c r="AG130" s="9">
        <f>COUNTIF(AG1:AG123,AF130)</f>
        <v>12</v>
      </c>
      <c r="AH130" s="12" t="s">
        <v>10</v>
      </c>
      <c r="AI130" s="9">
        <f>COUNTIF(AI1:AI123,AH130)</f>
        <v>2</v>
      </c>
      <c r="AJ130" s="12" t="s">
        <v>10</v>
      </c>
      <c r="AK130" s="9">
        <f>COUNTIF(AK1:AK123,AJ130)</f>
        <v>2</v>
      </c>
      <c r="AL130" s="12" t="s">
        <v>10</v>
      </c>
      <c r="AM130" s="9">
        <f>COUNTIF(AM1:AM123,AL130)</f>
        <v>1</v>
      </c>
      <c r="AN130" s="12" t="s">
        <v>10</v>
      </c>
      <c r="AO130" s="9">
        <f>COUNTIF(AO1:AO123,AN130)</f>
        <v>2</v>
      </c>
      <c r="AP130" s="12" t="s">
        <v>10</v>
      </c>
      <c r="AQ130" s="9">
        <f>COUNTIF(AQ1:AQ123,AP130)</f>
        <v>3</v>
      </c>
      <c r="AR130" s="12" t="s">
        <v>10</v>
      </c>
      <c r="AS130" s="9">
        <f>COUNTIF(AS1:AS123,AR130)</f>
        <v>2</v>
      </c>
      <c r="AT130" s="12" t="s">
        <v>10</v>
      </c>
      <c r="AU130" s="9">
        <f>COUNTIF(AU1:AU123,AT130)</f>
        <v>1</v>
      </c>
      <c r="AV130" s="12" t="s">
        <v>10</v>
      </c>
      <c r="AW130" s="9">
        <f>COUNTIF(AW1:AW123,AV130)</f>
        <v>5</v>
      </c>
      <c r="AX130" s="12" t="s">
        <v>10</v>
      </c>
      <c r="AY130" s="9">
        <f>COUNTIF(AY1:AY123,AX130)</f>
        <v>5</v>
      </c>
      <c r="AZ130" s="12" t="s">
        <v>10</v>
      </c>
      <c r="BA130" s="9">
        <f>COUNTIF(BA1:BA123,AZ130)</f>
        <v>10</v>
      </c>
      <c r="BB130" s="12" t="s">
        <v>10</v>
      </c>
      <c r="BC130" s="9">
        <f>COUNTIF(BC1:BC123,BB130)</f>
        <v>12</v>
      </c>
      <c r="BD130" s="12" t="s">
        <v>10</v>
      </c>
      <c r="BE130" s="9">
        <f>COUNTIF(BE1:BE123,BD130)</f>
        <v>7</v>
      </c>
      <c r="BF130" s="12" t="s">
        <v>10</v>
      </c>
      <c r="BG130" s="9">
        <f>COUNTIF(BG1:BG123,BF130)</f>
        <v>8</v>
      </c>
      <c r="BH130" s="12" t="s">
        <v>10</v>
      </c>
      <c r="BI130" s="9">
        <f>COUNTIF(BI1:BI123,BH130)</f>
        <v>6</v>
      </c>
      <c r="BJ130" s="12" t="s">
        <v>10</v>
      </c>
      <c r="BK130" s="9">
        <f>COUNTIF(BK1:BK123,BJ130)</f>
        <v>9</v>
      </c>
      <c r="BL130" s="12" t="s">
        <v>10</v>
      </c>
      <c r="BM130" s="9">
        <f>COUNTIF(BM1:BM123,BL130)</f>
        <v>7</v>
      </c>
      <c r="BN130" s="8">
        <v>1</v>
      </c>
      <c r="BO130" s="8">
        <f>COUNTIF(BO2:BO123,BN130)</f>
        <v>20</v>
      </c>
      <c r="BP130" s="8">
        <v>1</v>
      </c>
      <c r="BQ130" s="8">
        <f>COUNTIF(BQ2:BQ123,BP130)</f>
        <v>30</v>
      </c>
      <c r="BR130" s="8">
        <v>1</v>
      </c>
      <c r="BS130" s="8">
        <f>COUNTIF(BS2:BS123,BR130)</f>
        <v>31</v>
      </c>
      <c r="BT130" s="8">
        <v>1</v>
      </c>
      <c r="BU130" s="8">
        <f>COUNTIF(BU2:BU123,BT130)</f>
        <v>22</v>
      </c>
      <c r="BV130" s="8">
        <v>1</v>
      </c>
      <c r="BW130" s="8">
        <f>COUNTIF(BW2:BW123,BV130)</f>
        <v>44</v>
      </c>
      <c r="BX130" s="8">
        <v>1</v>
      </c>
      <c r="BY130" s="8">
        <f>COUNTIF(BY2:BY123,BX130)</f>
        <v>49</v>
      </c>
      <c r="BZ130" s="8">
        <v>1</v>
      </c>
      <c r="CA130" s="8">
        <f>COUNTIF(CA2:CA123,BZ130)</f>
        <v>25</v>
      </c>
      <c r="CB130" s="8">
        <v>1</v>
      </c>
      <c r="CC130" s="8">
        <f>COUNTIF(CC2:CC123,CB130)</f>
        <v>18</v>
      </c>
      <c r="CD130" s="8">
        <v>1</v>
      </c>
      <c r="CE130" s="8">
        <f>COUNTIF(CE2:CE123,CD130)</f>
        <v>27</v>
      </c>
      <c r="CF130" s="8">
        <v>1</v>
      </c>
      <c r="CG130" s="8">
        <f>COUNTIF(CG2:CG123,CF130)</f>
        <v>25</v>
      </c>
    </row>
    <row r="131" spans="1:85" s="8" customFormat="1" x14ac:dyDescent="0.25">
      <c r="A131" s="14"/>
      <c r="B131" s="6" t="s">
        <v>41</v>
      </c>
      <c r="C131" s="20">
        <f t="shared" si="0"/>
        <v>29</v>
      </c>
      <c r="D131" s="12" t="s">
        <v>5</v>
      </c>
      <c r="E131" s="13">
        <f>COUNTIF($E$1:$E$123,D131)</f>
        <v>11</v>
      </c>
      <c r="F131" s="12" t="s">
        <v>5</v>
      </c>
      <c r="G131" s="9">
        <f>COUNTIF(G1:G123,F131)</f>
        <v>4</v>
      </c>
      <c r="H131" s="12" t="s">
        <v>5</v>
      </c>
      <c r="I131" s="9">
        <f>COUNTIF(I1:I123,H131)</f>
        <v>2</v>
      </c>
      <c r="J131" s="12" t="s">
        <v>5</v>
      </c>
      <c r="K131" s="9">
        <f>COUNTIF(K1:K123,J131)</f>
        <v>11</v>
      </c>
      <c r="L131" s="12" t="s">
        <v>5</v>
      </c>
      <c r="M131" s="9">
        <f>COUNTIF(M1:M123,L131)</f>
        <v>4</v>
      </c>
      <c r="N131" s="12" t="s">
        <v>5</v>
      </c>
      <c r="O131" s="9">
        <f>COUNTIF(O1:O123,N131)</f>
        <v>5</v>
      </c>
      <c r="P131" s="12" t="s">
        <v>5</v>
      </c>
      <c r="Q131" s="9">
        <f>COUNTIF(Q1:Q123,P131)</f>
        <v>8</v>
      </c>
      <c r="R131" s="12" t="s">
        <v>5</v>
      </c>
      <c r="S131" s="9">
        <f>COUNTIF(S1:S123,R131)</f>
        <v>6</v>
      </c>
      <c r="T131" s="12" t="s">
        <v>5</v>
      </c>
      <c r="U131" s="9">
        <f>COUNTIF(U1:U123,T131)</f>
        <v>5</v>
      </c>
      <c r="V131" s="12" t="s">
        <v>5</v>
      </c>
      <c r="W131" s="9">
        <f>COUNTIF(W1:W123,V131)</f>
        <v>6</v>
      </c>
      <c r="X131" s="12" t="s">
        <v>5</v>
      </c>
      <c r="Y131" s="9">
        <f>COUNTIF(Y1:Y123,X131)</f>
        <v>6</v>
      </c>
      <c r="Z131" s="12" t="s">
        <v>5</v>
      </c>
      <c r="AA131" s="9">
        <f>COUNTIF(AA1:AA123,Z131)</f>
        <v>5</v>
      </c>
      <c r="AB131" s="12" t="s">
        <v>5</v>
      </c>
      <c r="AC131" s="9">
        <f>COUNTIF(AC1:AC123,AB131)</f>
        <v>4</v>
      </c>
      <c r="AD131" s="12" t="s">
        <v>5</v>
      </c>
      <c r="AE131" s="9">
        <f>COUNTIF(AE1:AE123,AD131)</f>
        <v>16</v>
      </c>
      <c r="AF131" s="12" t="s">
        <v>5</v>
      </c>
      <c r="AG131" s="9">
        <f>COUNTIF(AG1:AG123,AF131)</f>
        <v>21</v>
      </c>
      <c r="AH131" s="12" t="s">
        <v>5</v>
      </c>
      <c r="AI131" s="9">
        <f>COUNTIF(AI1:AI123,AH131)</f>
        <v>6</v>
      </c>
      <c r="AJ131" s="12" t="s">
        <v>5</v>
      </c>
      <c r="AK131" s="9">
        <f>COUNTIF(AK1:AK123,AJ131)</f>
        <v>8</v>
      </c>
      <c r="AL131" s="12" t="s">
        <v>5</v>
      </c>
      <c r="AM131" s="9">
        <f>COUNTIF(AM1:AM123,AL131)</f>
        <v>10</v>
      </c>
      <c r="AN131" s="12" t="s">
        <v>5</v>
      </c>
      <c r="AO131" s="9">
        <f>COUNTIF(AO1:AO123,AN131)</f>
        <v>10</v>
      </c>
      <c r="AP131" s="12" t="s">
        <v>5</v>
      </c>
      <c r="AQ131" s="9">
        <f>COUNTIF(AQ1:AQ123,AP131)</f>
        <v>8</v>
      </c>
      <c r="AR131" s="12" t="s">
        <v>5</v>
      </c>
      <c r="AS131" s="9">
        <f>COUNTIF(AS1:AS123,AR131)</f>
        <v>8</v>
      </c>
      <c r="AT131" s="12" t="s">
        <v>5</v>
      </c>
      <c r="AU131" s="9">
        <f>COUNTIF(AU1:AU123,AT131)</f>
        <v>8</v>
      </c>
      <c r="AV131" s="12" t="s">
        <v>5</v>
      </c>
      <c r="AW131" s="9">
        <f>COUNTIF(AW1:AW123,AV131)</f>
        <v>10</v>
      </c>
      <c r="AX131" s="12" t="s">
        <v>5</v>
      </c>
      <c r="AY131" s="9">
        <f>COUNTIF(AY1:AY123,AX131)</f>
        <v>6</v>
      </c>
      <c r="AZ131" s="12" t="s">
        <v>5</v>
      </c>
      <c r="BA131" s="9">
        <f>COUNTIF(BA1:BA123,AZ131)</f>
        <v>22</v>
      </c>
      <c r="BB131" s="12" t="s">
        <v>5</v>
      </c>
      <c r="BC131" s="9">
        <f>COUNTIF(BC1:BC123,BB131)</f>
        <v>25</v>
      </c>
      <c r="BD131" s="12" t="s">
        <v>5</v>
      </c>
      <c r="BE131" s="9">
        <f>COUNTIF(BE1:BE123,BD131)</f>
        <v>13</v>
      </c>
      <c r="BF131" s="12" t="s">
        <v>5</v>
      </c>
      <c r="BG131" s="9">
        <f>COUNTIF(BG1:BG123,BF131)</f>
        <v>13</v>
      </c>
      <c r="BH131" s="12" t="s">
        <v>5</v>
      </c>
      <c r="BI131" s="9">
        <f>COUNTIF(BI1:BI123,BH131)</f>
        <v>11</v>
      </c>
      <c r="BJ131" s="12" t="s">
        <v>5</v>
      </c>
      <c r="BK131" s="9">
        <f>COUNTIF(BK1:BK123,BJ131)</f>
        <v>23</v>
      </c>
      <c r="BL131" s="12" t="s">
        <v>5</v>
      </c>
      <c r="BM131" s="9">
        <f>COUNTIF(BM1:BM123,BL131)</f>
        <v>21</v>
      </c>
      <c r="BN131" s="8">
        <v>2</v>
      </c>
      <c r="BO131" s="8">
        <f>COUNTIF(BO2:BO123,BN131)</f>
        <v>18</v>
      </c>
      <c r="BP131" s="8">
        <v>2</v>
      </c>
      <c r="BQ131" s="8">
        <f>COUNTIF(BQ2:BQ123,BP131)</f>
        <v>27</v>
      </c>
      <c r="BR131" s="8">
        <v>2</v>
      </c>
      <c r="BS131" s="8">
        <f>COUNTIF(BS2:BS123,BR131)</f>
        <v>33</v>
      </c>
      <c r="BT131" s="8">
        <v>2</v>
      </c>
      <c r="BU131" s="8">
        <f>COUNTIF(BU2:BU123,BT131)</f>
        <v>24</v>
      </c>
      <c r="BV131" s="8">
        <v>2</v>
      </c>
      <c r="BW131" s="8">
        <f>COUNTIF(BW2:BW123,BV131)</f>
        <v>22</v>
      </c>
      <c r="BX131" s="8">
        <v>2</v>
      </c>
      <c r="BY131" s="8">
        <f>COUNTIF(BY2:BY123,BX131)</f>
        <v>20</v>
      </c>
      <c r="BZ131" s="8">
        <v>2</v>
      </c>
      <c r="CA131" s="8">
        <f>COUNTIF(CA2:CA123,BZ131)</f>
        <v>22</v>
      </c>
      <c r="CB131" s="8">
        <v>2</v>
      </c>
      <c r="CC131" s="8">
        <f>COUNTIF(CC2:CC123,CB131)</f>
        <v>20</v>
      </c>
      <c r="CD131" s="8">
        <v>2</v>
      </c>
      <c r="CE131" s="8">
        <f>COUNTIF(CE2:CE123,CD131)</f>
        <v>17</v>
      </c>
      <c r="CF131" s="8">
        <v>2</v>
      </c>
      <c r="CG131" s="8">
        <f>COUNTIF(CG2:CG123,CF131)</f>
        <v>16</v>
      </c>
    </row>
    <row r="132" spans="1:85" s="8" customFormat="1" x14ac:dyDescent="0.25">
      <c r="A132" s="14"/>
      <c r="B132" s="6" t="s">
        <v>9</v>
      </c>
      <c r="C132" s="20">
        <f t="shared" si="0"/>
        <v>45</v>
      </c>
      <c r="D132" s="12" t="s">
        <v>6</v>
      </c>
      <c r="E132" s="13">
        <f>COUNTIF($E$1:$E$123,D132)</f>
        <v>4</v>
      </c>
      <c r="F132" s="12" t="s">
        <v>6</v>
      </c>
      <c r="G132" s="9">
        <f>COUNTIF(G1:G123,F132)</f>
        <v>5</v>
      </c>
      <c r="H132" s="12" t="s">
        <v>6</v>
      </c>
      <c r="I132" s="9">
        <f>COUNTIF(I1:I123,H132)</f>
        <v>18</v>
      </c>
      <c r="J132" s="12" t="s">
        <v>6</v>
      </c>
      <c r="K132" s="9">
        <f>COUNTIF(K1:K123,J132)</f>
        <v>3</v>
      </c>
      <c r="L132" s="12" t="s">
        <v>6</v>
      </c>
      <c r="M132" s="9">
        <f>COUNTIF(M1:M123,L132)</f>
        <v>16</v>
      </c>
      <c r="N132" s="12" t="s">
        <v>6</v>
      </c>
      <c r="O132" s="9">
        <f>COUNTIF(O1:O123,N132)</f>
        <v>21</v>
      </c>
      <c r="P132" s="12" t="s">
        <v>6</v>
      </c>
      <c r="Q132" s="9">
        <f>COUNTIF(Q1:Q123,P132)</f>
        <v>21</v>
      </c>
      <c r="R132" s="12" t="s">
        <v>6</v>
      </c>
      <c r="S132" s="9">
        <f>COUNTIF(S1:S123,R132)</f>
        <v>23</v>
      </c>
      <c r="T132" s="12" t="s">
        <v>6</v>
      </c>
      <c r="U132" s="9">
        <f>COUNTIF(U1:U123,T132)</f>
        <v>21</v>
      </c>
      <c r="V132" s="12" t="s">
        <v>6</v>
      </c>
      <c r="W132" s="9">
        <f>COUNTIF(W1:W123,V132)</f>
        <v>19</v>
      </c>
      <c r="X132" s="12" t="s">
        <v>6</v>
      </c>
      <c r="Y132" s="9">
        <f>COUNTIF(Y1:Y123,X132)</f>
        <v>9</v>
      </c>
      <c r="Z132" s="12" t="s">
        <v>6</v>
      </c>
      <c r="AA132" s="9">
        <f>COUNTIF(AA1:AA123,Z132)</f>
        <v>17</v>
      </c>
      <c r="AB132" s="12" t="s">
        <v>6</v>
      </c>
      <c r="AC132" s="9">
        <f>COUNTIF(AC1:AC123,AB132)</f>
        <v>15</v>
      </c>
      <c r="AD132" s="12" t="s">
        <v>6</v>
      </c>
      <c r="AE132" s="9">
        <f>COUNTIF(AE1:AE123,AD132)</f>
        <v>15</v>
      </c>
      <c r="AF132" s="12" t="s">
        <v>6</v>
      </c>
      <c r="AG132" s="9">
        <f>COUNTIF(AG1:AG123,AF132)</f>
        <v>14</v>
      </c>
      <c r="AH132" s="12" t="s">
        <v>6</v>
      </c>
      <c r="AI132" s="9">
        <f>COUNTIF(AI1:AI123,AH132)</f>
        <v>13</v>
      </c>
      <c r="AJ132" s="12" t="s">
        <v>6</v>
      </c>
      <c r="AK132" s="9">
        <f>COUNTIF(AK1:AK123,AJ132)</f>
        <v>17</v>
      </c>
      <c r="AL132" s="12" t="s">
        <v>6</v>
      </c>
      <c r="AM132" s="9">
        <f>COUNTIF(AM1:AM123,AL132)</f>
        <v>19</v>
      </c>
      <c r="AN132" s="12" t="s">
        <v>6</v>
      </c>
      <c r="AO132" s="9">
        <f>COUNTIF(AO1:AO123,AN132)</f>
        <v>18</v>
      </c>
      <c r="AP132" s="12" t="s">
        <v>6</v>
      </c>
      <c r="AQ132" s="9">
        <f>COUNTIF(AQ1:AQ123,AP132)</f>
        <v>20</v>
      </c>
      <c r="AR132" s="12" t="s">
        <v>6</v>
      </c>
      <c r="AS132" s="9">
        <f>COUNTIF(AS1:AS123,AR132)</f>
        <v>17</v>
      </c>
      <c r="AT132" s="12" t="s">
        <v>6</v>
      </c>
      <c r="AU132" s="9">
        <f>COUNTIF(AU1:AU123,AT132)</f>
        <v>20</v>
      </c>
      <c r="AV132" s="12" t="s">
        <v>6</v>
      </c>
      <c r="AW132" s="9">
        <f>COUNTIF(AW1:AW123,AV132)</f>
        <v>18</v>
      </c>
      <c r="AX132" s="12" t="s">
        <v>6</v>
      </c>
      <c r="AY132" s="9">
        <f>COUNTIF(AY1:AY123,AX132)</f>
        <v>13</v>
      </c>
      <c r="AZ132" s="12" t="s">
        <v>6</v>
      </c>
      <c r="BA132" s="9">
        <f>COUNTIF(BA1:BA123,AZ132)</f>
        <v>11</v>
      </c>
      <c r="BB132" s="12" t="s">
        <v>6</v>
      </c>
      <c r="BC132" s="9">
        <f>COUNTIF(BC1:BC123,BB132)</f>
        <v>20</v>
      </c>
      <c r="BD132" s="12" t="s">
        <v>6</v>
      </c>
      <c r="BE132" s="9">
        <f>COUNTIF(BE1:BE123,BD132)</f>
        <v>24</v>
      </c>
      <c r="BF132" s="12" t="s">
        <v>6</v>
      </c>
      <c r="BG132" s="9">
        <f>COUNTIF(BG1:BG123,BF132)</f>
        <v>16</v>
      </c>
      <c r="BH132" s="12" t="s">
        <v>6</v>
      </c>
      <c r="BI132" s="9">
        <f>COUNTIF(BI1:BI123,BH132)</f>
        <v>15</v>
      </c>
      <c r="BJ132" s="12" t="s">
        <v>6</v>
      </c>
      <c r="BK132" s="9">
        <f>COUNTIF(BK1:BK123,BJ132)</f>
        <v>11</v>
      </c>
      <c r="BL132" s="12" t="s">
        <v>6</v>
      </c>
      <c r="BM132" s="9">
        <f>COUNTIF(BM1:BM123,BL132)</f>
        <v>13</v>
      </c>
      <c r="BN132" s="8">
        <v>3</v>
      </c>
      <c r="BO132" s="8">
        <f>COUNTIF(BO2:BO123,BN132)</f>
        <v>38</v>
      </c>
      <c r="BP132" s="8">
        <v>3</v>
      </c>
      <c r="BQ132" s="8">
        <f>COUNTIF(BQ2:BQ123,BP132)</f>
        <v>38</v>
      </c>
      <c r="BR132" s="8">
        <v>3</v>
      </c>
      <c r="BS132" s="8">
        <f>COUNTIF(BS2:BS123,BR132)</f>
        <v>32</v>
      </c>
      <c r="BT132" s="8">
        <v>3</v>
      </c>
      <c r="BU132" s="8">
        <f>COUNTIF(BU2:BU123,BT132)</f>
        <v>36</v>
      </c>
      <c r="BV132" s="8">
        <v>3</v>
      </c>
      <c r="BW132" s="8">
        <f>COUNTIF(BW2:BW123,BV132)</f>
        <v>27</v>
      </c>
      <c r="BX132" s="8">
        <v>3</v>
      </c>
      <c r="BY132" s="8">
        <f>COUNTIF(BY2:BY123,BX132)</f>
        <v>32</v>
      </c>
      <c r="BZ132" s="8">
        <v>3</v>
      </c>
      <c r="CA132" s="8">
        <f>COUNTIF(CA2:CA123,BZ132)</f>
        <v>40</v>
      </c>
      <c r="CB132" s="8">
        <v>3</v>
      </c>
      <c r="CC132" s="8">
        <f>COUNTIF(CC2:CC123,CB132)</f>
        <v>49</v>
      </c>
      <c r="CD132" s="8">
        <v>3</v>
      </c>
      <c r="CE132" s="8">
        <f>COUNTIF(CE2:CE123,CD132)</f>
        <v>41</v>
      </c>
      <c r="CF132" s="8">
        <v>3</v>
      </c>
      <c r="CG132" s="8">
        <f>COUNTIF(CG2:CG123,CF132)</f>
        <v>46</v>
      </c>
    </row>
    <row r="133" spans="1:85" s="8" customFormat="1" ht="17.25" thickBot="1" x14ac:dyDescent="0.3">
      <c r="A133" s="14"/>
      <c r="B133" s="6" t="s">
        <v>89</v>
      </c>
      <c r="C133" s="20">
        <f t="shared" si="0"/>
        <v>0</v>
      </c>
      <c r="D133" s="25" t="s">
        <v>361</v>
      </c>
      <c r="E133" s="16">
        <f>COUNTIF($E$1:$E$123,D133)</f>
        <v>24</v>
      </c>
      <c r="F133" s="25" t="s">
        <v>361</v>
      </c>
      <c r="G133" s="24">
        <f>COUNTIF(G1:G123,F133)</f>
        <v>36</v>
      </c>
      <c r="H133" s="25" t="s">
        <v>361</v>
      </c>
      <c r="I133" s="24">
        <f>COUNTIF(I1:I123,H133)</f>
        <v>33</v>
      </c>
      <c r="J133" s="25" t="s">
        <v>361</v>
      </c>
      <c r="K133" s="24">
        <f>COUNTIF(K1:K123,J133)</f>
        <v>51</v>
      </c>
      <c r="L133" s="25" t="s">
        <v>361</v>
      </c>
      <c r="M133" s="24">
        <f>COUNTIF(M1:M123,L133)</f>
        <v>46</v>
      </c>
      <c r="N133" s="25" t="s">
        <v>361</v>
      </c>
      <c r="O133" s="24">
        <f>COUNTIF(O1:O123,N133)</f>
        <v>42</v>
      </c>
      <c r="P133" s="25" t="s">
        <v>361</v>
      </c>
      <c r="Q133" s="24">
        <f>COUNTIF(Q1:Q123,P133)</f>
        <v>46</v>
      </c>
      <c r="R133" s="25" t="s">
        <v>361</v>
      </c>
      <c r="S133" s="24">
        <f>COUNTIF(S1:S123,R133)</f>
        <v>41</v>
      </c>
      <c r="T133" s="25" t="s">
        <v>361</v>
      </c>
      <c r="U133" s="24">
        <f>COUNTIF(U1:U123,T133)</f>
        <v>37</v>
      </c>
      <c r="V133" s="25" t="s">
        <v>361</v>
      </c>
      <c r="W133" s="24">
        <f>COUNTIF(W1:W123,V133)</f>
        <v>34</v>
      </c>
      <c r="X133" s="25" t="s">
        <v>361</v>
      </c>
      <c r="Y133" s="24">
        <f>COUNTIF(Y1:Y123,X133)</f>
        <v>18</v>
      </c>
      <c r="Z133" s="25" t="s">
        <v>361</v>
      </c>
      <c r="AA133" s="24">
        <f>COUNTIF(AA1:AA123,Z133)</f>
        <v>75</v>
      </c>
      <c r="AB133" s="25" t="s">
        <v>361</v>
      </c>
      <c r="AC133" s="24">
        <f>COUNTIF(AC1:AC123,AB133)</f>
        <v>66</v>
      </c>
      <c r="AD133" s="25" t="s">
        <v>361</v>
      </c>
      <c r="AE133" s="24">
        <f>COUNTIF(AE1:AE123,AD133)</f>
        <v>63</v>
      </c>
      <c r="AF133" s="25" t="s">
        <v>361</v>
      </c>
      <c r="AG133" s="24">
        <f>COUNTIF(AG1:AG123,AF133)</f>
        <v>63</v>
      </c>
      <c r="AH133" s="25" t="s">
        <v>361</v>
      </c>
      <c r="AI133" s="24">
        <f>COUNTIF(AI1:AI123,AH133)</f>
        <v>35</v>
      </c>
      <c r="AJ133" s="25" t="s">
        <v>361</v>
      </c>
      <c r="AK133" s="24">
        <f>COUNTIF(AK1:AK123,AJ133)</f>
        <v>73</v>
      </c>
      <c r="AL133" s="25" t="s">
        <v>361</v>
      </c>
      <c r="AM133" s="24">
        <f>COUNTIF(AM1:AM123,AL133)</f>
        <v>68</v>
      </c>
      <c r="AN133" s="25" t="s">
        <v>361</v>
      </c>
      <c r="AO133" s="24">
        <f>COUNTIF(AO1:AO123,AN133)</f>
        <v>70</v>
      </c>
      <c r="AP133" s="25" t="s">
        <v>361</v>
      </c>
      <c r="AQ133" s="24">
        <f>COUNTIF(AQ1:AQ123,AP133)</f>
        <v>61</v>
      </c>
      <c r="AR133" s="25" t="s">
        <v>361</v>
      </c>
      <c r="AS133" s="24">
        <f>COUNTIF(AS1:AS123,AR133)</f>
        <v>75</v>
      </c>
      <c r="AT133" s="25" t="s">
        <v>361</v>
      </c>
      <c r="AU133" s="24">
        <f>COUNTIF(AU1:AU123,AT133)</f>
        <v>62</v>
      </c>
      <c r="AV133" s="25" t="s">
        <v>361</v>
      </c>
      <c r="AW133" s="24">
        <f>COUNTIF(AW1:AW123,AV133)</f>
        <v>58</v>
      </c>
      <c r="AX133" s="25" t="s">
        <v>361</v>
      </c>
      <c r="AY133" s="24">
        <f>COUNTIF(AY1:AY123,AX133)</f>
        <v>40</v>
      </c>
      <c r="AZ133" s="25" t="s">
        <v>361</v>
      </c>
      <c r="BA133" s="24">
        <f>COUNTIF(BA1:BA123,AZ133)</f>
        <v>70</v>
      </c>
      <c r="BB133" s="25" t="s">
        <v>361</v>
      </c>
      <c r="BC133" s="24">
        <f>COUNTIF(BC1:BC123,BB133)</f>
        <v>58</v>
      </c>
      <c r="BD133" s="25" t="s">
        <v>361</v>
      </c>
      <c r="BE133" s="24">
        <f>COUNTIF(BE1:BE123,BD133)</f>
        <v>58</v>
      </c>
      <c r="BF133" s="25" t="s">
        <v>361</v>
      </c>
      <c r="BG133" s="24">
        <f>COUNTIF(BG1:BG123,BF133)</f>
        <v>71</v>
      </c>
      <c r="BH133" s="25" t="s">
        <v>361</v>
      </c>
      <c r="BI133" s="24">
        <f>COUNTIF(BI1:BI123,BH133)</f>
        <v>79</v>
      </c>
      <c r="BJ133" s="25" t="s">
        <v>361</v>
      </c>
      <c r="BK133" s="24">
        <f>COUNTIF(BK1:BK123,BJ133)</f>
        <v>66</v>
      </c>
      <c r="BL133" s="25" t="s">
        <v>361</v>
      </c>
      <c r="BM133" s="24">
        <f>COUNTIF(BM1:BM123,BL133)</f>
        <v>72</v>
      </c>
      <c r="BN133" s="8">
        <v>4</v>
      </c>
      <c r="BO133" s="8">
        <f>COUNTIF(BO2:BO123,BN133)</f>
        <v>18</v>
      </c>
      <c r="BP133" s="8">
        <v>4</v>
      </c>
      <c r="BQ133" s="8">
        <f>COUNTIF(BQ2:BQ123,BP133)</f>
        <v>11</v>
      </c>
      <c r="BR133" s="8">
        <v>4</v>
      </c>
      <c r="BS133" s="8">
        <f>COUNTIF(BS2:BS123,BR133)</f>
        <v>10</v>
      </c>
      <c r="BT133" s="8">
        <v>4</v>
      </c>
      <c r="BU133" s="8">
        <f>COUNTIF(BU2:BU123,BT133)</f>
        <v>22</v>
      </c>
      <c r="BV133" s="8">
        <v>4</v>
      </c>
      <c r="BW133" s="8">
        <f>COUNTIF(BW2:BW123,BV133)</f>
        <v>12</v>
      </c>
      <c r="BX133" s="8">
        <v>4</v>
      </c>
      <c r="BY133" s="8">
        <f>COUNTIF(BY2:BY123,BX133)</f>
        <v>7</v>
      </c>
      <c r="BZ133" s="8">
        <v>4</v>
      </c>
      <c r="CA133" s="8">
        <f>COUNTIF(CA2:CA123,BZ133)</f>
        <v>10</v>
      </c>
      <c r="CB133" s="8">
        <v>4</v>
      </c>
      <c r="CC133" s="8">
        <f>COUNTIF(CC2:CC123,CB133)</f>
        <v>9</v>
      </c>
      <c r="CD133" s="8">
        <v>4</v>
      </c>
      <c r="CE133" s="8">
        <f>COUNTIF(CE2:CE123,CD133)</f>
        <v>19</v>
      </c>
      <c r="CF133" s="8">
        <v>4</v>
      </c>
      <c r="CG133" s="8">
        <f>COUNTIF(CG2:CG123,CF133)</f>
        <v>16</v>
      </c>
    </row>
    <row r="134" spans="1:85" s="8" customFormat="1" x14ac:dyDescent="0.25">
      <c r="A134" s="14"/>
      <c r="B134" s="6" t="s">
        <v>44</v>
      </c>
      <c r="C134" s="20">
        <f t="shared" si="0"/>
        <v>0</v>
      </c>
      <c r="D134" s="10" t="s">
        <v>4</v>
      </c>
      <c r="E134" s="31">
        <f>E129/$C$128</f>
        <v>0.66393442622950816</v>
      </c>
      <c r="F134" s="10" t="s">
        <v>4</v>
      </c>
      <c r="G134" s="31">
        <f>G129/$C$128</f>
        <v>0.61475409836065575</v>
      </c>
      <c r="H134" s="10" t="s">
        <v>4</v>
      </c>
      <c r="I134" s="31">
        <f>I129/$C$128</f>
        <v>0.54918032786885251</v>
      </c>
      <c r="J134" s="10" t="s">
        <v>4</v>
      </c>
      <c r="K134" s="31">
        <f>K129/$C$128</f>
        <v>0.45901639344262296</v>
      </c>
      <c r="L134" s="10" t="s">
        <v>4</v>
      </c>
      <c r="M134" s="31">
        <f>M129/$C$128</f>
        <v>0.4344262295081967</v>
      </c>
      <c r="N134" s="10" t="s">
        <v>4</v>
      </c>
      <c r="O134" s="31">
        <f>O129/$C$128</f>
        <v>0.4344262295081967</v>
      </c>
      <c r="P134" s="10" t="s">
        <v>4</v>
      </c>
      <c r="Q134" s="31">
        <f>Q129/$C$128</f>
        <v>0.37704918032786883</v>
      </c>
      <c r="R134" s="10" t="s">
        <v>4</v>
      </c>
      <c r="S134" s="31">
        <f>S129/$C$128</f>
        <v>0.41803278688524592</v>
      </c>
      <c r="T134" s="10" t="s">
        <v>4</v>
      </c>
      <c r="U134" s="31">
        <f>U129/$C$128</f>
        <v>0.47540983606557374</v>
      </c>
      <c r="V134" s="10" t="s">
        <v>4</v>
      </c>
      <c r="W134" s="31">
        <f>W129/$C$128</f>
        <v>0.50819672131147542</v>
      </c>
      <c r="X134" s="10" t="s">
        <v>4</v>
      </c>
      <c r="Y134" s="31">
        <f>Y129/$C$128</f>
        <v>0.72131147540983609</v>
      </c>
      <c r="Z134" s="10" t="s">
        <v>4</v>
      </c>
      <c r="AA134" s="31">
        <f>AA129/$C$128</f>
        <v>0.1721311475409836</v>
      </c>
      <c r="AB134" s="10" t="s">
        <v>4</v>
      </c>
      <c r="AC134" s="31">
        <f>AC129/$C$128</f>
        <v>0.27868852459016391</v>
      </c>
      <c r="AD134" s="10" t="s">
        <v>4</v>
      </c>
      <c r="AE134" s="31">
        <f>AE129/$C$128</f>
        <v>0.14754098360655737</v>
      </c>
      <c r="AF134" s="10" t="s">
        <v>4</v>
      </c>
      <c r="AG134" s="31">
        <f>AG129/$C$128</f>
        <v>9.8360655737704916E-2</v>
      </c>
      <c r="AH134" s="10" t="s">
        <v>4</v>
      </c>
      <c r="AI134" s="31">
        <f>AI129/$C$128</f>
        <v>0.54098360655737709</v>
      </c>
      <c r="AJ134" s="10" t="s">
        <v>4</v>
      </c>
      <c r="AK134" s="31">
        <f>AK129/$C$128</f>
        <v>0.18032786885245902</v>
      </c>
      <c r="AL134" s="10" t="s">
        <v>4</v>
      </c>
      <c r="AM134" s="31">
        <f>AM129/$C$128</f>
        <v>0.19672131147540983</v>
      </c>
      <c r="AN134" s="10" t="s">
        <v>4</v>
      </c>
      <c r="AO134" s="31">
        <f>AO129/$C$128</f>
        <v>0.18032786885245902</v>
      </c>
      <c r="AP134" s="10" t="s">
        <v>4</v>
      </c>
      <c r="AQ134" s="31">
        <f>AQ129/$C$128</f>
        <v>0.24590163934426229</v>
      </c>
      <c r="AR134" s="10" t="s">
        <v>4</v>
      </c>
      <c r="AS134" s="31">
        <f>AS129/$C$128</f>
        <v>0.16393442622950818</v>
      </c>
      <c r="AT134" s="10" t="s">
        <v>4</v>
      </c>
      <c r="AU134" s="31">
        <f>AU129/$C$128</f>
        <v>0.25409836065573771</v>
      </c>
      <c r="AV134" s="10" t="s">
        <v>4</v>
      </c>
      <c r="AW134" s="31">
        <f>AW129/$C$128</f>
        <v>0.25409836065573771</v>
      </c>
      <c r="AX134" s="10" t="s">
        <v>4</v>
      </c>
      <c r="AY134" s="31">
        <f>AY129/$C$128</f>
        <v>0.47540983606557374</v>
      </c>
      <c r="AZ134" s="10" t="s">
        <v>4</v>
      </c>
      <c r="BA134" s="31">
        <f>BA129/$C$128</f>
        <v>7.3770491803278687E-2</v>
      </c>
      <c r="BB134" s="10" t="s">
        <v>4</v>
      </c>
      <c r="BC134" s="31">
        <f>BC129/$C$128</f>
        <v>5.737704918032787E-2</v>
      </c>
      <c r="BD134" s="10" t="s">
        <v>4</v>
      </c>
      <c r="BE134" s="31">
        <f>BE129/$C$128</f>
        <v>0.16393442622950818</v>
      </c>
      <c r="BF134" s="10" t="s">
        <v>4</v>
      </c>
      <c r="BG134" s="31">
        <f>BG129/$C$128</f>
        <v>0.11475409836065574</v>
      </c>
      <c r="BH134" s="10" t="s">
        <v>4</v>
      </c>
      <c r="BI134" s="31">
        <f>BI129/$C$128</f>
        <v>9.0163934426229511E-2</v>
      </c>
      <c r="BJ134" s="10" t="s">
        <v>4</v>
      </c>
      <c r="BK134" s="31">
        <f>BK129/$C$128</f>
        <v>0.10655737704918032</v>
      </c>
      <c r="BL134" s="10" t="s">
        <v>4</v>
      </c>
      <c r="BM134" s="31">
        <f>BM129/$C$128</f>
        <v>7.3770491803278687E-2</v>
      </c>
      <c r="BN134" s="8">
        <v>5</v>
      </c>
      <c r="BO134" s="8">
        <f>COUNTIF(BO2:BO123,BN134)</f>
        <v>28</v>
      </c>
      <c r="BP134" s="8">
        <v>5</v>
      </c>
      <c r="BQ134" s="8">
        <f>COUNTIF(BQ2:BQ123,BP134)</f>
        <v>16</v>
      </c>
      <c r="BR134" s="8">
        <v>5</v>
      </c>
      <c r="BS134" s="8">
        <f>COUNTIF(BS2:BS123,BR134)</f>
        <v>16</v>
      </c>
      <c r="BT134" s="8">
        <v>5</v>
      </c>
      <c r="BU134" s="8">
        <f>COUNTIF(BU2:BU123,BT134)</f>
        <v>18</v>
      </c>
      <c r="BV134" s="8">
        <v>5</v>
      </c>
      <c r="BW134" s="8">
        <f>COUNTIF(BW2:BW123,BV134)</f>
        <v>17</v>
      </c>
      <c r="BX134" s="8">
        <v>5</v>
      </c>
      <c r="BY134" s="8">
        <f>COUNTIF(BY2:BY123,BX134)</f>
        <v>14</v>
      </c>
      <c r="BZ134" s="8">
        <v>5</v>
      </c>
      <c r="CA134" s="8">
        <f>COUNTIF(CA2:CA123,BZ134)</f>
        <v>25</v>
      </c>
      <c r="CB134" s="8">
        <v>5</v>
      </c>
      <c r="CC134" s="8">
        <f>COUNTIF(CC2:CC123,CB134)</f>
        <v>26</v>
      </c>
      <c r="CD134" s="8">
        <v>5</v>
      </c>
      <c r="CE134" s="8">
        <f>COUNTIF(CE2:CE123,CD134)</f>
        <v>18</v>
      </c>
      <c r="CF134" s="8">
        <v>5</v>
      </c>
      <c r="CG134" s="8">
        <f>COUNTIF(CG2:CG123,CF134)</f>
        <v>19</v>
      </c>
    </row>
    <row r="135" spans="1:85" s="8" customFormat="1" x14ac:dyDescent="0.25">
      <c r="A135" s="14"/>
      <c r="B135" s="6" t="s">
        <v>176</v>
      </c>
      <c r="C135" s="20">
        <f t="shared" si="0"/>
        <v>0</v>
      </c>
      <c r="D135" s="12" t="s">
        <v>10</v>
      </c>
      <c r="E135" s="32">
        <f>E130/$C$128</f>
        <v>1.6393442622950821E-2</v>
      </c>
      <c r="F135" s="12" t="s">
        <v>10</v>
      </c>
      <c r="G135" s="32">
        <f>G130/$C$128</f>
        <v>1.6393442622950821E-2</v>
      </c>
      <c r="H135" s="12" t="s">
        <v>10</v>
      </c>
      <c r="I135" s="32">
        <f>I130/$C$128</f>
        <v>1.6393442622950821E-2</v>
      </c>
      <c r="J135" s="12" t="s">
        <v>10</v>
      </c>
      <c r="K135" s="32">
        <f>K130/$C$128</f>
        <v>8.1967213114754103E-3</v>
      </c>
      <c r="L135" s="12" t="s">
        <v>10</v>
      </c>
      <c r="M135" s="32">
        <f>M130/$C$128</f>
        <v>2.4590163934426229E-2</v>
      </c>
      <c r="N135" s="12" t="s">
        <v>10</v>
      </c>
      <c r="O135" s="32">
        <f>O130/$C$128</f>
        <v>8.1967213114754103E-3</v>
      </c>
      <c r="P135" s="12" t="s">
        <v>10</v>
      </c>
      <c r="Q135" s="32">
        <f>Q130/$C$128</f>
        <v>8.1967213114754103E-3</v>
      </c>
      <c r="R135" s="12" t="s">
        <v>10</v>
      </c>
      <c r="S135" s="32">
        <f>S130/$C$128</f>
        <v>8.1967213114754103E-3</v>
      </c>
      <c r="T135" s="12" t="s">
        <v>10</v>
      </c>
      <c r="U135" s="32">
        <f>U130/$C$128</f>
        <v>8.1967213114754103E-3</v>
      </c>
      <c r="V135" s="12" t="s">
        <v>10</v>
      </c>
      <c r="W135" s="32">
        <f>W130/$C$128</f>
        <v>8.1967213114754103E-3</v>
      </c>
      <c r="X135" s="12" t="s">
        <v>10</v>
      </c>
      <c r="Y135" s="32">
        <f>Y130/$C$128</f>
        <v>8.1967213114754103E-3</v>
      </c>
      <c r="Z135" s="12" t="s">
        <v>10</v>
      </c>
      <c r="AA135" s="32">
        <f>AA130/$C$128</f>
        <v>3.2786885245901641E-2</v>
      </c>
      <c r="AB135" s="12" t="s">
        <v>10</v>
      </c>
      <c r="AC135" s="32">
        <f>AC130/$C$128</f>
        <v>2.4590163934426229E-2</v>
      </c>
      <c r="AD135" s="12" t="s">
        <v>10</v>
      </c>
      <c r="AE135" s="32">
        <f>AE130/$C$128</f>
        <v>8.1967213114754092E-2</v>
      </c>
      <c r="AF135" s="12" t="s">
        <v>10</v>
      </c>
      <c r="AG135" s="32">
        <f>AG130/$C$128</f>
        <v>9.8360655737704916E-2</v>
      </c>
      <c r="AH135" s="12" t="s">
        <v>10</v>
      </c>
      <c r="AI135" s="32">
        <f>AI130/$C$128</f>
        <v>1.6393442622950821E-2</v>
      </c>
      <c r="AJ135" s="12" t="s">
        <v>10</v>
      </c>
      <c r="AK135" s="32">
        <f>AK130/$C$128</f>
        <v>1.6393442622950821E-2</v>
      </c>
      <c r="AL135" s="12" t="s">
        <v>10</v>
      </c>
      <c r="AM135" s="32">
        <f>AM130/$C$128</f>
        <v>8.1967213114754103E-3</v>
      </c>
      <c r="AN135" s="12" t="s">
        <v>10</v>
      </c>
      <c r="AO135" s="32">
        <f>AO130/$C$128</f>
        <v>1.6393442622950821E-2</v>
      </c>
      <c r="AP135" s="12" t="s">
        <v>10</v>
      </c>
      <c r="AQ135" s="32">
        <f>AQ130/$C$128</f>
        <v>2.4590163934426229E-2</v>
      </c>
      <c r="AR135" s="12" t="s">
        <v>10</v>
      </c>
      <c r="AS135" s="32">
        <f>AS130/$C$128</f>
        <v>1.6393442622950821E-2</v>
      </c>
      <c r="AT135" s="12" t="s">
        <v>10</v>
      </c>
      <c r="AU135" s="32">
        <f>AU130/$C$128</f>
        <v>8.1967213114754103E-3</v>
      </c>
      <c r="AV135" s="12" t="s">
        <v>10</v>
      </c>
      <c r="AW135" s="32">
        <f>AW130/$C$128</f>
        <v>4.0983606557377046E-2</v>
      </c>
      <c r="AX135" s="12" t="s">
        <v>10</v>
      </c>
      <c r="AY135" s="32">
        <f>AY130/$C$128</f>
        <v>4.0983606557377046E-2</v>
      </c>
      <c r="AZ135" s="12" t="s">
        <v>10</v>
      </c>
      <c r="BA135" s="32">
        <f>BA130/$C$128</f>
        <v>8.1967213114754092E-2</v>
      </c>
      <c r="BB135" s="12" t="s">
        <v>10</v>
      </c>
      <c r="BC135" s="32">
        <f>BC130/$C$128</f>
        <v>9.8360655737704916E-2</v>
      </c>
      <c r="BD135" s="12" t="s">
        <v>10</v>
      </c>
      <c r="BE135" s="32">
        <f>BE130/$C$128</f>
        <v>5.737704918032787E-2</v>
      </c>
      <c r="BF135" s="12" t="s">
        <v>10</v>
      </c>
      <c r="BG135" s="32">
        <f>BG130/$C$128</f>
        <v>6.5573770491803282E-2</v>
      </c>
      <c r="BH135" s="12" t="s">
        <v>10</v>
      </c>
      <c r="BI135" s="32">
        <f>BI130/$C$128</f>
        <v>4.9180327868852458E-2</v>
      </c>
      <c r="BJ135" s="12" t="s">
        <v>10</v>
      </c>
      <c r="BK135" s="32">
        <f>BK130/$C$128</f>
        <v>7.3770491803278687E-2</v>
      </c>
      <c r="BL135" s="12" t="s">
        <v>10</v>
      </c>
      <c r="BM135" s="32">
        <f>BM130/$C$128</f>
        <v>5.737704918032787E-2</v>
      </c>
      <c r="BN135" s="130" t="s">
        <v>409</v>
      </c>
      <c r="BO135" s="130"/>
      <c r="BP135" s="130" t="s">
        <v>409</v>
      </c>
      <c r="BQ135" s="130"/>
      <c r="BR135" s="130" t="s">
        <v>409</v>
      </c>
      <c r="BS135" s="130"/>
      <c r="BT135" s="130" t="s">
        <v>409</v>
      </c>
      <c r="BU135" s="130"/>
      <c r="BV135" s="130" t="s">
        <v>409</v>
      </c>
      <c r="BW135" s="130"/>
      <c r="BX135" s="130" t="s">
        <v>409</v>
      </c>
      <c r="BY135" s="130"/>
      <c r="BZ135" s="130" t="s">
        <v>409</v>
      </c>
      <c r="CA135" s="130"/>
      <c r="CB135" s="130" t="s">
        <v>409</v>
      </c>
      <c r="CC135" s="130"/>
      <c r="CD135" s="130" t="s">
        <v>409</v>
      </c>
      <c r="CE135" s="130"/>
      <c r="CF135" s="130" t="s">
        <v>409</v>
      </c>
      <c r="CG135" s="130"/>
    </row>
    <row r="136" spans="1:85" s="8" customFormat="1" x14ac:dyDescent="0.25">
      <c r="A136" s="14"/>
      <c r="B136" s="6" t="s">
        <v>407</v>
      </c>
      <c r="C136" s="20">
        <f t="shared" si="0"/>
        <v>0</v>
      </c>
      <c r="D136" s="12" t="s">
        <v>5</v>
      </c>
      <c r="E136" s="32">
        <f>E131/$C$128</f>
        <v>9.0163934426229511E-2</v>
      </c>
      <c r="F136" s="12" t="s">
        <v>5</v>
      </c>
      <c r="G136" s="32">
        <f>G131/$C$128</f>
        <v>3.2786885245901641E-2</v>
      </c>
      <c r="H136" s="12" t="s">
        <v>5</v>
      </c>
      <c r="I136" s="32">
        <f>I131/$C$128</f>
        <v>1.6393442622950821E-2</v>
      </c>
      <c r="J136" s="12" t="s">
        <v>5</v>
      </c>
      <c r="K136" s="32">
        <f>K131/$C$128</f>
        <v>9.0163934426229511E-2</v>
      </c>
      <c r="L136" s="12" t="s">
        <v>5</v>
      </c>
      <c r="M136" s="32">
        <f>M131/$C$128</f>
        <v>3.2786885245901641E-2</v>
      </c>
      <c r="N136" s="12" t="s">
        <v>5</v>
      </c>
      <c r="O136" s="32">
        <f>O131/$C$128</f>
        <v>4.0983606557377046E-2</v>
      </c>
      <c r="P136" s="12" t="s">
        <v>5</v>
      </c>
      <c r="Q136" s="32">
        <f>Q131/$C$128</f>
        <v>6.5573770491803282E-2</v>
      </c>
      <c r="R136" s="12" t="s">
        <v>5</v>
      </c>
      <c r="S136" s="32">
        <f>S131/$C$128</f>
        <v>4.9180327868852458E-2</v>
      </c>
      <c r="T136" s="12" t="s">
        <v>5</v>
      </c>
      <c r="U136" s="32">
        <f>U131/$C$128</f>
        <v>4.0983606557377046E-2</v>
      </c>
      <c r="V136" s="12" t="s">
        <v>5</v>
      </c>
      <c r="W136" s="32">
        <f>W131/$C$128</f>
        <v>4.9180327868852458E-2</v>
      </c>
      <c r="X136" s="12" t="s">
        <v>5</v>
      </c>
      <c r="Y136" s="32">
        <f>Y131/$C$128</f>
        <v>4.9180327868852458E-2</v>
      </c>
      <c r="Z136" s="12" t="s">
        <v>5</v>
      </c>
      <c r="AA136" s="32">
        <f>AA131/$C$128</f>
        <v>4.0983606557377046E-2</v>
      </c>
      <c r="AB136" s="12" t="s">
        <v>5</v>
      </c>
      <c r="AC136" s="32">
        <f>AC131/$C$128</f>
        <v>3.2786885245901641E-2</v>
      </c>
      <c r="AD136" s="12" t="s">
        <v>5</v>
      </c>
      <c r="AE136" s="32">
        <f>AE131/$C$128</f>
        <v>0.13114754098360656</v>
      </c>
      <c r="AF136" s="12" t="s">
        <v>5</v>
      </c>
      <c r="AG136" s="32">
        <f>AG131/$C$128</f>
        <v>0.1721311475409836</v>
      </c>
      <c r="AH136" s="12" t="s">
        <v>5</v>
      </c>
      <c r="AI136" s="32">
        <f>AI131/$C$128</f>
        <v>4.9180327868852458E-2</v>
      </c>
      <c r="AJ136" s="12" t="s">
        <v>5</v>
      </c>
      <c r="AK136" s="32">
        <f>AK131/$C$128</f>
        <v>6.5573770491803282E-2</v>
      </c>
      <c r="AL136" s="12" t="s">
        <v>5</v>
      </c>
      <c r="AM136" s="32">
        <f>AM131/$C$128</f>
        <v>8.1967213114754092E-2</v>
      </c>
      <c r="AN136" s="12" t="s">
        <v>5</v>
      </c>
      <c r="AO136" s="32">
        <f>AO131/$C$128</f>
        <v>8.1967213114754092E-2</v>
      </c>
      <c r="AP136" s="12" t="s">
        <v>5</v>
      </c>
      <c r="AQ136" s="32">
        <f>AQ131/$C$128</f>
        <v>6.5573770491803282E-2</v>
      </c>
      <c r="AR136" s="12" t="s">
        <v>5</v>
      </c>
      <c r="AS136" s="32">
        <f>AS131/$C$128</f>
        <v>6.5573770491803282E-2</v>
      </c>
      <c r="AT136" s="12" t="s">
        <v>5</v>
      </c>
      <c r="AU136" s="32">
        <f>AU131/$C$128</f>
        <v>6.5573770491803282E-2</v>
      </c>
      <c r="AV136" s="12" t="s">
        <v>5</v>
      </c>
      <c r="AW136" s="32">
        <f>AW131/$C$128</f>
        <v>8.1967213114754092E-2</v>
      </c>
      <c r="AX136" s="12" t="s">
        <v>5</v>
      </c>
      <c r="AY136" s="32">
        <f>AY131/$C$128</f>
        <v>4.9180327868852458E-2</v>
      </c>
      <c r="AZ136" s="12" t="s">
        <v>5</v>
      </c>
      <c r="BA136" s="32">
        <f>BA131/$C$128</f>
        <v>0.18032786885245902</v>
      </c>
      <c r="BB136" s="12" t="s">
        <v>5</v>
      </c>
      <c r="BC136" s="32">
        <f>BC131/$C$128</f>
        <v>0.20491803278688525</v>
      </c>
      <c r="BD136" s="12" t="s">
        <v>5</v>
      </c>
      <c r="BE136" s="32">
        <f>BE131/$C$128</f>
        <v>0.10655737704918032</v>
      </c>
      <c r="BF136" s="12" t="s">
        <v>5</v>
      </c>
      <c r="BG136" s="32">
        <f>BG131/$C$128</f>
        <v>0.10655737704918032</v>
      </c>
      <c r="BH136" s="12" t="s">
        <v>5</v>
      </c>
      <c r="BI136" s="32">
        <f>BI131/$C$128</f>
        <v>9.0163934426229511E-2</v>
      </c>
      <c r="BJ136" s="12" t="s">
        <v>5</v>
      </c>
      <c r="BK136" s="32">
        <f>BK131/$C$128</f>
        <v>0.18852459016393441</v>
      </c>
      <c r="BL136" s="12" t="s">
        <v>5</v>
      </c>
      <c r="BM136" s="32">
        <f>BM131/$C$128</f>
        <v>0.1721311475409836</v>
      </c>
    </row>
    <row r="137" spans="1:85" s="8" customFormat="1" x14ac:dyDescent="0.25">
      <c r="A137" s="14"/>
      <c r="B137" s="6" t="s">
        <v>25</v>
      </c>
      <c r="C137" s="20">
        <f t="shared" si="0"/>
        <v>0</v>
      </c>
      <c r="D137" s="12" t="s">
        <v>6</v>
      </c>
      <c r="E137" s="32">
        <f>E132/$C$128</f>
        <v>3.2786885245901641E-2</v>
      </c>
      <c r="F137" s="12" t="s">
        <v>6</v>
      </c>
      <c r="G137" s="32">
        <f>G132/$C$128</f>
        <v>4.0983606557377046E-2</v>
      </c>
      <c r="H137" s="12" t="s">
        <v>6</v>
      </c>
      <c r="I137" s="32">
        <f>I132/$C$128</f>
        <v>0.14754098360655737</v>
      </c>
      <c r="J137" s="12" t="s">
        <v>6</v>
      </c>
      <c r="K137" s="32">
        <f>K132/$C$128</f>
        <v>2.4590163934426229E-2</v>
      </c>
      <c r="L137" s="12" t="s">
        <v>6</v>
      </c>
      <c r="M137" s="32">
        <f>M132/$C$128</f>
        <v>0.13114754098360656</v>
      </c>
      <c r="N137" s="12" t="s">
        <v>6</v>
      </c>
      <c r="O137" s="32">
        <f>O132/$C$128</f>
        <v>0.1721311475409836</v>
      </c>
      <c r="P137" s="12" t="s">
        <v>6</v>
      </c>
      <c r="Q137" s="32">
        <f>Q132/$C$128</f>
        <v>0.1721311475409836</v>
      </c>
      <c r="R137" s="12" t="s">
        <v>6</v>
      </c>
      <c r="S137" s="32">
        <f>S132/$C$128</f>
        <v>0.18852459016393441</v>
      </c>
      <c r="T137" s="12" t="s">
        <v>6</v>
      </c>
      <c r="U137" s="32">
        <f>U132/$C$128</f>
        <v>0.1721311475409836</v>
      </c>
      <c r="V137" s="12" t="s">
        <v>6</v>
      </c>
      <c r="W137" s="32">
        <f>W132/$C$128</f>
        <v>0.15573770491803279</v>
      </c>
      <c r="X137" s="12" t="s">
        <v>6</v>
      </c>
      <c r="Y137" s="32">
        <f>Y132/$C$128</f>
        <v>7.3770491803278687E-2</v>
      </c>
      <c r="Z137" s="12" t="s">
        <v>6</v>
      </c>
      <c r="AA137" s="32">
        <f>AA132/$C$128</f>
        <v>0.13934426229508196</v>
      </c>
      <c r="AB137" s="12" t="s">
        <v>6</v>
      </c>
      <c r="AC137" s="32">
        <f>AC132/$C$128</f>
        <v>0.12295081967213115</v>
      </c>
      <c r="AD137" s="12" t="s">
        <v>6</v>
      </c>
      <c r="AE137" s="32">
        <f>AE132/$C$128</f>
        <v>0.12295081967213115</v>
      </c>
      <c r="AF137" s="12" t="s">
        <v>6</v>
      </c>
      <c r="AG137" s="32">
        <f>AG132/$C$128</f>
        <v>0.11475409836065574</v>
      </c>
      <c r="AH137" s="12" t="s">
        <v>6</v>
      </c>
      <c r="AI137" s="32">
        <f>AI132/$C$128</f>
        <v>0.10655737704918032</v>
      </c>
      <c r="AJ137" s="12" t="s">
        <v>6</v>
      </c>
      <c r="AK137" s="32">
        <f>AK132/$C$128</f>
        <v>0.13934426229508196</v>
      </c>
      <c r="AL137" s="12" t="s">
        <v>6</v>
      </c>
      <c r="AM137" s="32">
        <f>AM132/$C$128</f>
        <v>0.15573770491803279</v>
      </c>
      <c r="AN137" s="12" t="s">
        <v>6</v>
      </c>
      <c r="AO137" s="32">
        <f>AO132/$C$128</f>
        <v>0.14754098360655737</v>
      </c>
      <c r="AP137" s="12" t="s">
        <v>6</v>
      </c>
      <c r="AQ137" s="32">
        <f>AQ132/$C$128</f>
        <v>0.16393442622950818</v>
      </c>
      <c r="AR137" s="12" t="s">
        <v>6</v>
      </c>
      <c r="AS137" s="32">
        <f>AS132/$C$128</f>
        <v>0.13934426229508196</v>
      </c>
      <c r="AT137" s="12" t="s">
        <v>6</v>
      </c>
      <c r="AU137" s="32">
        <f>AU132/$C$128</f>
        <v>0.16393442622950818</v>
      </c>
      <c r="AV137" s="12" t="s">
        <v>6</v>
      </c>
      <c r="AW137" s="32">
        <f>AW132/$C$128</f>
        <v>0.14754098360655737</v>
      </c>
      <c r="AX137" s="12" t="s">
        <v>6</v>
      </c>
      <c r="AY137" s="32">
        <f>AY132/$C$128</f>
        <v>0.10655737704918032</v>
      </c>
      <c r="AZ137" s="12" t="s">
        <v>6</v>
      </c>
      <c r="BA137" s="32">
        <f>BA132/$C$128</f>
        <v>9.0163934426229511E-2</v>
      </c>
      <c r="BB137" s="12" t="s">
        <v>6</v>
      </c>
      <c r="BC137" s="32">
        <f>BC132/$C$128</f>
        <v>0.16393442622950818</v>
      </c>
      <c r="BD137" s="12" t="s">
        <v>6</v>
      </c>
      <c r="BE137" s="32">
        <f>BE132/$C$128</f>
        <v>0.19672131147540983</v>
      </c>
      <c r="BF137" s="12" t="s">
        <v>6</v>
      </c>
      <c r="BG137" s="32">
        <f>BG132/$C$128</f>
        <v>0.13114754098360656</v>
      </c>
      <c r="BH137" s="12" t="s">
        <v>6</v>
      </c>
      <c r="BI137" s="32">
        <f>BI132/$C$128</f>
        <v>0.12295081967213115</v>
      </c>
      <c r="BJ137" s="12" t="s">
        <v>6</v>
      </c>
      <c r="BK137" s="32">
        <f>BK132/$C$128</f>
        <v>9.0163934426229511E-2</v>
      </c>
      <c r="BL137" s="12" t="s">
        <v>6</v>
      </c>
      <c r="BM137" s="32">
        <f>BM132/$C$128</f>
        <v>0.10655737704918032</v>
      </c>
      <c r="BO137" s="9"/>
      <c r="BP137" s="9"/>
      <c r="BQ137" s="9"/>
      <c r="BR137" s="9"/>
      <c r="BS137" s="9"/>
      <c r="BT137" s="9"/>
      <c r="BU137" s="9"/>
      <c r="BV137" s="9"/>
      <c r="BW137" s="9"/>
      <c r="BX137" s="9"/>
      <c r="BY137" s="9"/>
      <c r="BZ137" s="9"/>
      <c r="CA137" s="9"/>
      <c r="CB137" s="9"/>
      <c r="CC137" s="9"/>
      <c r="CD137" s="9"/>
      <c r="CE137" s="9"/>
      <c r="CF137" s="9"/>
      <c r="CG137" s="9"/>
    </row>
    <row r="138" spans="1:85" s="8" customFormat="1" ht="17.25" thickBot="1" x14ac:dyDescent="0.3">
      <c r="A138" s="15"/>
      <c r="B138" s="21" t="s">
        <v>34</v>
      </c>
      <c r="C138" s="22">
        <f t="shared" si="0"/>
        <v>0</v>
      </c>
      <c r="D138" s="25" t="s">
        <v>361</v>
      </c>
      <c r="E138" s="33">
        <f>E133/$C$128</f>
        <v>0.19672131147540983</v>
      </c>
      <c r="F138" s="25" t="s">
        <v>361</v>
      </c>
      <c r="G138" s="33">
        <f>G133/$C$128</f>
        <v>0.29508196721311475</v>
      </c>
      <c r="H138" s="25" t="s">
        <v>361</v>
      </c>
      <c r="I138" s="33">
        <f>I133/$C$128</f>
        <v>0.27049180327868855</v>
      </c>
      <c r="J138" s="25" t="s">
        <v>361</v>
      </c>
      <c r="K138" s="33">
        <f>K133/$C$128</f>
        <v>0.41803278688524592</v>
      </c>
      <c r="L138" s="25" t="s">
        <v>361</v>
      </c>
      <c r="M138" s="33">
        <f>M133/$C$128</f>
        <v>0.37704918032786883</v>
      </c>
      <c r="N138" s="25" t="s">
        <v>361</v>
      </c>
      <c r="O138" s="33">
        <f>O133/$C$128</f>
        <v>0.34426229508196721</v>
      </c>
      <c r="P138" s="25" t="s">
        <v>361</v>
      </c>
      <c r="Q138" s="33">
        <f>Q133/$C$128</f>
        <v>0.37704918032786883</v>
      </c>
      <c r="R138" s="25" t="s">
        <v>361</v>
      </c>
      <c r="S138" s="33">
        <f>S133/$C$128</f>
        <v>0.33606557377049179</v>
      </c>
      <c r="T138" s="25" t="s">
        <v>361</v>
      </c>
      <c r="U138" s="33">
        <f>U133/$C$128</f>
        <v>0.30327868852459017</v>
      </c>
      <c r="V138" s="25" t="s">
        <v>361</v>
      </c>
      <c r="W138" s="33">
        <f>W133/$C$128</f>
        <v>0.27868852459016391</v>
      </c>
      <c r="X138" s="25" t="s">
        <v>361</v>
      </c>
      <c r="Y138" s="33">
        <f>Y133/$C$128</f>
        <v>0.14754098360655737</v>
      </c>
      <c r="Z138" s="25" t="s">
        <v>361</v>
      </c>
      <c r="AA138" s="33">
        <f>AA133/$C$128</f>
        <v>0.61475409836065575</v>
      </c>
      <c r="AB138" s="25" t="s">
        <v>361</v>
      </c>
      <c r="AC138" s="33">
        <f>AC133/$C$128</f>
        <v>0.54098360655737709</v>
      </c>
      <c r="AD138" s="25" t="s">
        <v>361</v>
      </c>
      <c r="AE138" s="33">
        <f>AE133/$C$128</f>
        <v>0.51639344262295084</v>
      </c>
      <c r="AF138" s="25" t="s">
        <v>361</v>
      </c>
      <c r="AG138" s="33">
        <f>AG133/$C$128</f>
        <v>0.51639344262295084</v>
      </c>
      <c r="AH138" s="25" t="s">
        <v>361</v>
      </c>
      <c r="AI138" s="33">
        <f>AI133/$C$128</f>
        <v>0.28688524590163933</v>
      </c>
      <c r="AJ138" s="25" t="s">
        <v>361</v>
      </c>
      <c r="AK138" s="33">
        <f>AK133/$C$128</f>
        <v>0.59836065573770492</v>
      </c>
      <c r="AL138" s="25" t="s">
        <v>361</v>
      </c>
      <c r="AM138" s="33">
        <f>AM133/$C$128</f>
        <v>0.55737704918032782</v>
      </c>
      <c r="AN138" s="25" t="s">
        <v>361</v>
      </c>
      <c r="AO138" s="33">
        <f>AO133/$C$128</f>
        <v>0.57377049180327866</v>
      </c>
      <c r="AP138" s="25" t="s">
        <v>361</v>
      </c>
      <c r="AQ138" s="33">
        <f>AQ133/$C$128</f>
        <v>0.5</v>
      </c>
      <c r="AR138" s="25" t="s">
        <v>361</v>
      </c>
      <c r="AS138" s="33">
        <f>AS133/$C$128</f>
        <v>0.61475409836065575</v>
      </c>
      <c r="AT138" s="25" t="s">
        <v>361</v>
      </c>
      <c r="AU138" s="33">
        <f>AU133/$C$128</f>
        <v>0.50819672131147542</v>
      </c>
      <c r="AV138" s="25" t="s">
        <v>361</v>
      </c>
      <c r="AW138" s="33">
        <f>AW133/$C$128</f>
        <v>0.47540983606557374</v>
      </c>
      <c r="AX138" s="25" t="s">
        <v>361</v>
      </c>
      <c r="AY138" s="33">
        <f>AY133/$C$128</f>
        <v>0.32786885245901637</v>
      </c>
      <c r="AZ138" s="25" t="s">
        <v>361</v>
      </c>
      <c r="BA138" s="33">
        <f>BA133/$C$128</f>
        <v>0.57377049180327866</v>
      </c>
      <c r="BB138" s="25" t="s">
        <v>361</v>
      </c>
      <c r="BC138" s="33">
        <f>BC133/$C$128</f>
        <v>0.47540983606557374</v>
      </c>
      <c r="BD138" s="25" t="s">
        <v>361</v>
      </c>
      <c r="BE138" s="33">
        <f>BE133/$C$128</f>
        <v>0.47540983606557374</v>
      </c>
      <c r="BF138" s="25" t="s">
        <v>361</v>
      </c>
      <c r="BG138" s="33">
        <f>BG133/$C$128</f>
        <v>0.58196721311475408</v>
      </c>
      <c r="BH138" s="25" t="s">
        <v>361</v>
      </c>
      <c r="BI138" s="33">
        <f>BI133/$C$128</f>
        <v>0.64754098360655743</v>
      </c>
      <c r="BJ138" s="25" t="s">
        <v>361</v>
      </c>
      <c r="BK138" s="33">
        <f>BK133/$C$128</f>
        <v>0.54098360655737709</v>
      </c>
      <c r="BL138" s="25" t="s">
        <v>361</v>
      </c>
      <c r="BM138" s="33">
        <f>BM133/$C$128</f>
        <v>0.5901639344262295</v>
      </c>
      <c r="BO138" s="9"/>
      <c r="BP138" s="9"/>
      <c r="BQ138" s="9"/>
      <c r="BR138" s="9"/>
      <c r="BS138" s="9"/>
      <c r="BT138" s="9"/>
      <c r="BU138" s="9"/>
      <c r="BV138" s="9"/>
      <c r="BW138" s="9"/>
      <c r="BX138" s="9"/>
      <c r="BY138" s="9"/>
      <c r="BZ138" s="9"/>
      <c r="CA138" s="9"/>
      <c r="CB138" s="9"/>
      <c r="CC138" s="9"/>
      <c r="CD138" s="9"/>
      <c r="CE138" s="9"/>
      <c r="CF138" s="9"/>
      <c r="CG138" s="9"/>
    </row>
    <row r="139" spans="1:85" x14ac:dyDescent="0.25">
      <c r="D139" s="7"/>
      <c r="E139" s="30"/>
      <c r="F139" s="7"/>
      <c r="G139" s="30"/>
      <c r="H139" s="7"/>
      <c r="I139" s="30"/>
      <c r="J139" s="7"/>
      <c r="K139" s="30"/>
      <c r="L139" s="7"/>
      <c r="M139" s="30"/>
      <c r="N139" s="7"/>
      <c r="O139" s="30"/>
      <c r="P139" s="7"/>
      <c r="Q139" s="30"/>
      <c r="R139" s="7"/>
      <c r="S139" s="30"/>
      <c r="T139" s="7"/>
      <c r="U139" s="30"/>
      <c r="V139" s="7"/>
      <c r="W139" s="30"/>
      <c r="X139" s="7"/>
      <c r="Y139" s="30"/>
      <c r="Z139" s="7"/>
      <c r="AA139" s="30"/>
      <c r="AB139" s="7"/>
      <c r="AC139" s="30"/>
      <c r="AH139" s="7"/>
      <c r="AI139" s="30"/>
      <c r="BO139" s="9"/>
      <c r="BP139" s="3"/>
      <c r="BQ139" s="9"/>
      <c r="BR139" s="3"/>
      <c r="BS139" s="9"/>
      <c r="BT139" s="3"/>
      <c r="BU139" s="9"/>
      <c r="BV139" s="3"/>
      <c r="BW139" s="9"/>
      <c r="BX139" s="3"/>
      <c r="BY139" s="9"/>
      <c r="BZ139" s="3"/>
      <c r="CA139" s="9"/>
      <c r="CB139" s="3"/>
      <c r="CC139" s="9"/>
      <c r="CD139" s="3"/>
      <c r="CE139" s="9"/>
      <c r="CF139" s="3"/>
      <c r="CG139" s="9"/>
    </row>
    <row r="140" spans="1:85" x14ac:dyDescent="0.25">
      <c r="BO140" s="9"/>
      <c r="BP140" s="3"/>
      <c r="BQ140" s="9"/>
      <c r="BR140" s="3"/>
      <c r="BS140" s="9"/>
      <c r="BT140" s="3"/>
      <c r="BU140" s="9"/>
      <c r="BV140" s="3"/>
      <c r="BW140" s="9"/>
      <c r="BX140" s="3"/>
      <c r="BY140" s="9"/>
      <c r="BZ140" s="3"/>
      <c r="CA140" s="9"/>
      <c r="CB140" s="3"/>
      <c r="CC140" s="9"/>
      <c r="CD140" s="3"/>
      <c r="CE140" s="9"/>
      <c r="CF140" s="3"/>
      <c r="CG140" s="9"/>
    </row>
    <row r="141" spans="1:85" x14ac:dyDescent="0.25">
      <c r="BO141" s="9"/>
      <c r="BP141" s="3"/>
      <c r="BQ141" s="9"/>
      <c r="BR141" s="3"/>
      <c r="BS141" s="9"/>
      <c r="BT141" s="3"/>
      <c r="BU141" s="9"/>
      <c r="BV141" s="3"/>
      <c r="BW141" s="9"/>
      <c r="BX141" s="3"/>
      <c r="BY141" s="9"/>
      <c r="BZ141" s="3"/>
      <c r="CA141" s="9"/>
      <c r="CB141" s="3"/>
      <c r="CC141" s="9"/>
      <c r="CD141" s="3"/>
      <c r="CE141" s="9"/>
      <c r="CF141" s="3"/>
      <c r="CG141" s="9"/>
    </row>
    <row r="142" spans="1:85" s="8" customFormat="1" x14ac:dyDescent="0.25">
      <c r="BO142" s="44"/>
      <c r="BP142" s="44"/>
      <c r="BQ142" s="44"/>
      <c r="BR142" s="44"/>
      <c r="BS142" s="44"/>
      <c r="BT142" s="44"/>
      <c r="BU142" s="44"/>
      <c r="BV142" s="44"/>
      <c r="BW142" s="44"/>
      <c r="BX142" s="44"/>
      <c r="BY142" s="44"/>
      <c r="BZ142" s="44"/>
      <c r="CA142" s="44"/>
      <c r="CB142" s="44"/>
      <c r="CC142" s="44"/>
      <c r="CD142" s="44"/>
      <c r="CE142" s="44"/>
      <c r="CF142" s="9"/>
      <c r="CG142" s="45"/>
    </row>
    <row r="143" spans="1:85" x14ac:dyDescent="0.25">
      <c r="BO143" s="3"/>
      <c r="BP143" s="3"/>
      <c r="BQ143" s="3"/>
      <c r="BR143" s="3"/>
      <c r="BS143" s="3"/>
      <c r="BT143" s="3"/>
      <c r="BU143" s="3"/>
      <c r="BV143" s="3"/>
      <c r="BW143" s="3"/>
      <c r="BX143" s="3"/>
      <c r="BY143" s="3"/>
      <c r="BZ143" s="3"/>
      <c r="CA143" s="3"/>
      <c r="CB143" s="3"/>
      <c r="CC143" s="3"/>
      <c r="CD143" s="3"/>
      <c r="CE143" s="3"/>
      <c r="CF143" s="3"/>
      <c r="CG143" s="3"/>
    </row>
    <row r="144" spans="1:85" x14ac:dyDescent="0.25">
      <c r="BO144" s="3"/>
      <c r="BP144" s="3"/>
      <c r="BQ144" s="3"/>
      <c r="BR144" s="3"/>
      <c r="BS144" s="3"/>
      <c r="BT144" s="3"/>
      <c r="BU144" s="3"/>
      <c r="BV144" s="3"/>
      <c r="BW144" s="3"/>
      <c r="BX144" s="3"/>
      <c r="BY144" s="3"/>
      <c r="BZ144" s="3"/>
    </row>
    <row r="145" spans="67:78" x14ac:dyDescent="0.25">
      <c r="BO145" s="3"/>
      <c r="BP145" s="3"/>
      <c r="BQ145" s="3"/>
      <c r="BR145" s="3"/>
      <c r="BS145" s="3"/>
      <c r="BT145" s="3"/>
      <c r="BU145" s="3"/>
      <c r="BV145" s="3"/>
      <c r="BW145" s="3"/>
      <c r="BX145" s="3"/>
      <c r="BY145" s="3"/>
      <c r="BZ145" s="3"/>
    </row>
  </sheetData>
  <sheetProtection formatCells="0" formatColumns="0" formatRows="0" insertColumns="0" insertRows="0" insertHyperlinks="0" deleteColumns="0" deleteRows="0" sort="0" autoFilter="0" pivotTables="0"/>
  <mergeCells count="60">
    <mergeCell ref="BN135:BO135"/>
    <mergeCell ref="BP135:BQ135"/>
    <mergeCell ref="BR135:BS135"/>
    <mergeCell ref="BT135:BU135"/>
    <mergeCell ref="BV135:BW135"/>
    <mergeCell ref="BX135:BY135"/>
    <mergeCell ref="BZ128:CA128"/>
    <mergeCell ref="CB128:CC128"/>
    <mergeCell ref="CD128:CE128"/>
    <mergeCell ref="CF128:CG128"/>
    <mergeCell ref="BX129:BY129"/>
    <mergeCell ref="BX128:BY128"/>
    <mergeCell ref="BZ135:CA135"/>
    <mergeCell ref="CB135:CC135"/>
    <mergeCell ref="CD135:CE135"/>
    <mergeCell ref="CF135:CG135"/>
    <mergeCell ref="BZ129:CA129"/>
    <mergeCell ref="CB129:CC129"/>
    <mergeCell ref="CD129:CE129"/>
    <mergeCell ref="CF129:CG129"/>
    <mergeCell ref="BN129:BO129"/>
    <mergeCell ref="BP129:BQ129"/>
    <mergeCell ref="BR129:BS129"/>
    <mergeCell ref="BT129:BU129"/>
    <mergeCell ref="BV129:BW129"/>
    <mergeCell ref="BN128:BO128"/>
    <mergeCell ref="BP128:BQ128"/>
    <mergeCell ref="BR128:BS128"/>
    <mergeCell ref="BT128:BU128"/>
    <mergeCell ref="BV128:BW128"/>
    <mergeCell ref="BL128:BM128"/>
    <mergeCell ref="AL128:AM128"/>
    <mergeCell ref="AR128:AS128"/>
    <mergeCell ref="AT128:AU128"/>
    <mergeCell ref="AV128:AW128"/>
    <mergeCell ref="AX128:AY128"/>
    <mergeCell ref="AZ128:BA128"/>
    <mergeCell ref="BB128:BC128"/>
    <mergeCell ref="BD128:BE128"/>
    <mergeCell ref="BF128:BG128"/>
    <mergeCell ref="BH128:BI128"/>
    <mergeCell ref="BJ128:BK128"/>
    <mergeCell ref="AJ128:AK128"/>
    <mergeCell ref="N128:O128"/>
    <mergeCell ref="P128:Q128"/>
    <mergeCell ref="R128:S128"/>
    <mergeCell ref="T128:U128"/>
    <mergeCell ref="V128:W128"/>
    <mergeCell ref="X128:Y128"/>
    <mergeCell ref="Z128:AA128"/>
    <mergeCell ref="AB128:AC128"/>
    <mergeCell ref="AD128:AE128"/>
    <mergeCell ref="AF128:AG128"/>
    <mergeCell ref="AH128:AI128"/>
    <mergeCell ref="L128:M128"/>
    <mergeCell ref="A128:B128"/>
    <mergeCell ref="D128:E128"/>
    <mergeCell ref="F128:G128"/>
    <mergeCell ref="H128:I128"/>
    <mergeCell ref="J128:K128"/>
  </mergeCells>
  <conditionalFormatting sqref="D129:E133">
    <cfRule type="colorScale" priority="173">
      <colorScale>
        <cfvo type="min"/>
        <cfvo type="percentile" val="50"/>
        <cfvo type="max"/>
        <color rgb="FFF8696B"/>
        <color rgb="FFFFEB84"/>
        <color rgb="FF63BE7B"/>
      </colorScale>
    </cfRule>
  </conditionalFormatting>
  <conditionalFormatting sqref="F129:G133">
    <cfRule type="colorScale" priority="172">
      <colorScale>
        <cfvo type="min"/>
        <cfvo type="percentile" val="50"/>
        <cfvo type="max"/>
        <color rgb="FFF8696B"/>
        <color rgb="FFFFEB84"/>
        <color rgb="FF63BE7B"/>
      </colorScale>
    </cfRule>
  </conditionalFormatting>
  <conditionalFormatting sqref="D129:I133">
    <cfRule type="colorScale" priority="198">
      <colorScale>
        <cfvo type="min"/>
        <cfvo type="percentile" val="50"/>
        <cfvo type="max"/>
        <color rgb="FFF8696B"/>
        <color rgb="FFFFEB84"/>
        <color rgb="FF63BE7B"/>
      </colorScale>
    </cfRule>
  </conditionalFormatting>
  <conditionalFormatting sqref="D129:BM133">
    <cfRule type="colorScale" priority="197">
      <colorScale>
        <cfvo type="min"/>
        <cfvo type="percentile" val="50"/>
        <cfvo type="max"/>
        <color rgb="FFF8696B"/>
        <color rgb="FFFFEB84"/>
        <color rgb="FF63BE7B"/>
      </colorScale>
    </cfRule>
  </conditionalFormatting>
  <conditionalFormatting sqref="CG130:CG134">
    <cfRule type="colorScale" priority="196">
      <colorScale>
        <cfvo type="min"/>
        <cfvo type="percentile" val="50"/>
        <cfvo type="max"/>
        <color rgb="FFF8696B"/>
        <color rgb="FFFFEB84"/>
        <color rgb="FF63BE7B"/>
      </colorScale>
    </cfRule>
  </conditionalFormatting>
  <conditionalFormatting sqref="CE130:CE134">
    <cfRule type="colorScale" priority="195">
      <colorScale>
        <cfvo type="min"/>
        <cfvo type="percentile" val="50"/>
        <cfvo type="max"/>
        <color rgb="FFF8696B"/>
        <color rgb="FFFFEB84"/>
        <color rgb="FF63BE7B"/>
      </colorScale>
    </cfRule>
  </conditionalFormatting>
  <conditionalFormatting sqref="CC130:CC134">
    <cfRule type="colorScale" priority="194">
      <colorScale>
        <cfvo type="min"/>
        <cfvo type="percentile" val="50"/>
        <cfvo type="max"/>
        <color rgb="FFF8696B"/>
        <color rgb="FFFFEB84"/>
        <color rgb="FF63BE7B"/>
      </colorScale>
    </cfRule>
  </conditionalFormatting>
  <conditionalFormatting sqref="CA130:CA134">
    <cfRule type="colorScale" priority="193">
      <colorScale>
        <cfvo type="min"/>
        <cfvo type="percentile" val="50"/>
        <cfvo type="max"/>
        <color rgb="FFF8696B"/>
        <color rgb="FFFFEB84"/>
        <color rgb="FF63BE7B"/>
      </colorScale>
    </cfRule>
  </conditionalFormatting>
  <conditionalFormatting sqref="BY130:BY134">
    <cfRule type="colorScale" priority="192">
      <colorScale>
        <cfvo type="min"/>
        <cfvo type="percentile" val="50"/>
        <cfvo type="max"/>
        <color rgb="FFF8696B"/>
        <color rgb="FFFFEB84"/>
        <color rgb="FF63BE7B"/>
      </colorScale>
    </cfRule>
  </conditionalFormatting>
  <conditionalFormatting sqref="BW130:BW134">
    <cfRule type="colorScale" priority="191">
      <colorScale>
        <cfvo type="min"/>
        <cfvo type="percentile" val="50"/>
        <cfvo type="max"/>
        <color rgb="FFF8696B"/>
        <color rgb="FFFFEB84"/>
        <color rgb="FF63BE7B"/>
      </colorScale>
    </cfRule>
  </conditionalFormatting>
  <conditionalFormatting sqref="BU130:BU134">
    <cfRule type="colorScale" priority="190">
      <colorScale>
        <cfvo type="min"/>
        <cfvo type="percentile" val="50"/>
        <cfvo type="max"/>
        <color rgb="FFF8696B"/>
        <color rgb="FFFFEB84"/>
        <color rgb="FF63BE7B"/>
      </colorScale>
    </cfRule>
  </conditionalFormatting>
  <conditionalFormatting sqref="BS130:BS134">
    <cfRule type="colorScale" priority="189">
      <colorScale>
        <cfvo type="min"/>
        <cfvo type="percentile" val="50"/>
        <cfvo type="max"/>
        <color rgb="FFF8696B"/>
        <color rgb="FFFFEB84"/>
        <color rgb="FF63BE7B"/>
      </colorScale>
    </cfRule>
  </conditionalFormatting>
  <conditionalFormatting sqref="BQ130:BQ134">
    <cfRule type="colorScale" priority="188">
      <colorScale>
        <cfvo type="min"/>
        <cfvo type="percentile" val="50"/>
        <cfvo type="max"/>
        <color rgb="FFF8696B"/>
        <color rgb="FFFFEB84"/>
        <color rgb="FF63BE7B"/>
      </colorScale>
    </cfRule>
  </conditionalFormatting>
  <conditionalFormatting sqref="BO130:BO134">
    <cfRule type="colorScale" priority="187">
      <colorScale>
        <cfvo type="min"/>
        <cfvo type="percentile" val="50"/>
        <cfvo type="max"/>
        <color rgb="FFF8696B"/>
        <color rgb="FFFFEB84"/>
        <color rgb="FF63BE7B"/>
      </colorScale>
    </cfRule>
  </conditionalFormatting>
  <conditionalFormatting sqref="D134:D138">
    <cfRule type="colorScale" priority="186">
      <colorScale>
        <cfvo type="min"/>
        <cfvo type="percentile" val="50"/>
        <cfvo type="max"/>
        <color rgb="FFF8696B"/>
        <color rgb="FFFFEB84"/>
        <color rgb="FF63BE7B"/>
      </colorScale>
    </cfRule>
  </conditionalFormatting>
  <conditionalFormatting sqref="D134:D138">
    <cfRule type="colorScale" priority="185">
      <colorScale>
        <cfvo type="min"/>
        <cfvo type="percentile" val="50"/>
        <cfvo type="max"/>
        <color rgb="FFF8696B"/>
        <color rgb="FFFFEB84"/>
        <color rgb="FF63BE7B"/>
      </colorScale>
    </cfRule>
  </conditionalFormatting>
  <conditionalFormatting sqref="D134:D138">
    <cfRule type="colorScale" priority="184">
      <colorScale>
        <cfvo type="min"/>
        <cfvo type="percentile" val="50"/>
        <cfvo type="max"/>
        <color rgb="FFF8696B"/>
        <color rgb="FFFFEB84"/>
        <color rgb="FF63BE7B"/>
      </colorScale>
    </cfRule>
  </conditionalFormatting>
  <conditionalFormatting sqref="AF134:AF138">
    <cfRule type="colorScale" priority="124">
      <colorScale>
        <cfvo type="min"/>
        <cfvo type="percentile" val="50"/>
        <cfvo type="max"/>
        <color rgb="FFF8696B"/>
        <color rgb="FFFFEB84"/>
        <color rgb="FF63BE7B"/>
      </colorScale>
    </cfRule>
  </conditionalFormatting>
  <conditionalFormatting sqref="AF134:AF138">
    <cfRule type="colorScale" priority="123">
      <colorScale>
        <cfvo type="min"/>
        <cfvo type="percentile" val="50"/>
        <cfvo type="max"/>
        <color rgb="FFF8696B"/>
        <color rgb="FFFFEB84"/>
        <color rgb="FF63BE7B"/>
      </colorScale>
    </cfRule>
  </conditionalFormatting>
  <conditionalFormatting sqref="F134:F138">
    <cfRule type="colorScale" priority="183">
      <colorScale>
        <cfvo type="min"/>
        <cfvo type="percentile" val="50"/>
        <cfvo type="max"/>
        <color rgb="FFF8696B"/>
        <color rgb="FFFFEB84"/>
        <color rgb="FF63BE7B"/>
      </colorScale>
    </cfRule>
  </conditionalFormatting>
  <conditionalFormatting sqref="F134:F138">
    <cfRule type="colorScale" priority="182">
      <colorScale>
        <cfvo type="min"/>
        <cfvo type="percentile" val="50"/>
        <cfvo type="max"/>
        <color rgb="FFF8696B"/>
        <color rgb="FFFFEB84"/>
        <color rgb="FF63BE7B"/>
      </colorScale>
    </cfRule>
  </conditionalFormatting>
  <conditionalFormatting sqref="F134:F138">
    <cfRule type="colorScale" priority="181">
      <colorScale>
        <cfvo type="min"/>
        <cfvo type="percentile" val="50"/>
        <cfvo type="max"/>
        <color rgb="FFF8696B"/>
        <color rgb="FFFFEB84"/>
        <color rgb="FF63BE7B"/>
      </colorScale>
    </cfRule>
  </conditionalFormatting>
  <conditionalFormatting sqref="H134:H138">
    <cfRule type="colorScale" priority="180">
      <colorScale>
        <cfvo type="min"/>
        <cfvo type="percentile" val="50"/>
        <cfvo type="max"/>
        <color rgb="FFF8696B"/>
        <color rgb="FFFFEB84"/>
        <color rgb="FF63BE7B"/>
      </colorScale>
    </cfRule>
  </conditionalFormatting>
  <conditionalFormatting sqref="H134:H138">
    <cfRule type="colorScale" priority="179">
      <colorScale>
        <cfvo type="min"/>
        <cfvo type="percentile" val="50"/>
        <cfvo type="max"/>
        <color rgb="FFF8696B"/>
        <color rgb="FFFFEB84"/>
        <color rgb="FF63BE7B"/>
      </colorScale>
    </cfRule>
  </conditionalFormatting>
  <conditionalFormatting sqref="H134:H138">
    <cfRule type="colorScale" priority="178">
      <colorScale>
        <cfvo type="min"/>
        <cfvo type="percentile" val="50"/>
        <cfvo type="max"/>
        <color rgb="FFF8696B"/>
        <color rgb="FFFFEB84"/>
        <color rgb="FF63BE7B"/>
      </colorScale>
    </cfRule>
  </conditionalFormatting>
  <conditionalFormatting sqref="J134:J138">
    <cfRule type="colorScale" priority="177">
      <colorScale>
        <cfvo type="min"/>
        <cfvo type="percentile" val="50"/>
        <cfvo type="max"/>
        <color rgb="FFF8696B"/>
        <color rgb="FFFFEB84"/>
        <color rgb="FF63BE7B"/>
      </colorScale>
    </cfRule>
  </conditionalFormatting>
  <conditionalFormatting sqref="J134:J138">
    <cfRule type="colorScale" priority="176">
      <colorScale>
        <cfvo type="min"/>
        <cfvo type="percentile" val="50"/>
        <cfvo type="max"/>
        <color rgb="FFF8696B"/>
        <color rgb="FFFFEB84"/>
        <color rgb="FF63BE7B"/>
      </colorScale>
    </cfRule>
  </conditionalFormatting>
  <conditionalFormatting sqref="J134:J138">
    <cfRule type="colorScale" priority="175">
      <colorScale>
        <cfvo type="min"/>
        <cfvo type="percentile" val="50"/>
        <cfvo type="max"/>
        <color rgb="FFF8696B"/>
        <color rgb="FFFFEB84"/>
        <color rgb="FF63BE7B"/>
      </colorScale>
    </cfRule>
  </conditionalFormatting>
  <conditionalFormatting sqref="E134:E138">
    <cfRule type="colorScale" priority="174">
      <colorScale>
        <cfvo type="min"/>
        <cfvo type="percentile" val="50"/>
        <cfvo type="max"/>
        <color rgb="FFF8696B"/>
        <color rgb="FFFFEB84"/>
        <color rgb="FF63BE7B"/>
      </colorScale>
    </cfRule>
  </conditionalFormatting>
  <conditionalFormatting sqref="G134:G138">
    <cfRule type="colorScale" priority="171">
      <colorScale>
        <cfvo type="min"/>
        <cfvo type="percentile" val="50"/>
        <cfvo type="max"/>
        <color rgb="FFF8696B"/>
        <color rgb="FFFFEB84"/>
        <color rgb="FF63BE7B"/>
      </colorScale>
    </cfRule>
  </conditionalFormatting>
  <conditionalFormatting sqref="H129:I138">
    <cfRule type="colorScale" priority="170">
      <colorScale>
        <cfvo type="min"/>
        <cfvo type="percentile" val="50"/>
        <cfvo type="max"/>
        <color rgb="FFF8696B"/>
        <color rgb="FFFFEB84"/>
        <color rgb="FF63BE7B"/>
      </colorScale>
    </cfRule>
  </conditionalFormatting>
  <conditionalFormatting sqref="H129:I133">
    <cfRule type="colorScale" priority="169">
      <colorScale>
        <cfvo type="min"/>
        <cfvo type="percentile" val="50"/>
        <cfvo type="max"/>
        <color rgb="FFF8696B"/>
        <color rgb="FFFFEB84"/>
        <color rgb="FF63BE7B"/>
      </colorScale>
    </cfRule>
  </conditionalFormatting>
  <conditionalFormatting sqref="H134:I138">
    <cfRule type="colorScale" priority="168">
      <colorScale>
        <cfvo type="min"/>
        <cfvo type="percentile" val="50"/>
        <cfvo type="max"/>
        <color rgb="FFF8696B"/>
        <color rgb="FFFFEB84"/>
        <color rgb="FF63BE7B"/>
      </colorScale>
    </cfRule>
  </conditionalFormatting>
  <conditionalFormatting sqref="J129:K133">
    <cfRule type="colorScale" priority="167">
      <colorScale>
        <cfvo type="min"/>
        <cfvo type="percentile" val="50"/>
        <cfvo type="max"/>
        <color rgb="FFF8696B"/>
        <color rgb="FFFFEB84"/>
        <color rgb="FF63BE7B"/>
      </colorScale>
    </cfRule>
  </conditionalFormatting>
  <conditionalFormatting sqref="J134:K138">
    <cfRule type="colorScale" priority="166">
      <colorScale>
        <cfvo type="min"/>
        <cfvo type="percentile" val="50"/>
        <cfvo type="max"/>
        <color rgb="FFF8696B"/>
        <color rgb="FFFFEB84"/>
        <color rgb="FF63BE7B"/>
      </colorScale>
    </cfRule>
  </conditionalFormatting>
  <conditionalFormatting sqref="L134:L138">
    <cfRule type="colorScale" priority="165">
      <colorScale>
        <cfvo type="min"/>
        <cfvo type="percentile" val="50"/>
        <cfvo type="max"/>
        <color rgb="FFF8696B"/>
        <color rgb="FFFFEB84"/>
        <color rgb="FF63BE7B"/>
      </colorScale>
    </cfRule>
  </conditionalFormatting>
  <conditionalFormatting sqref="L134:L138">
    <cfRule type="colorScale" priority="164">
      <colorScale>
        <cfvo type="min"/>
        <cfvo type="percentile" val="50"/>
        <cfvo type="max"/>
        <color rgb="FFF8696B"/>
        <color rgb="FFFFEB84"/>
        <color rgb="FF63BE7B"/>
      </colorScale>
    </cfRule>
  </conditionalFormatting>
  <conditionalFormatting sqref="L134:L138">
    <cfRule type="colorScale" priority="163">
      <colorScale>
        <cfvo type="min"/>
        <cfvo type="percentile" val="50"/>
        <cfvo type="max"/>
        <color rgb="FFF8696B"/>
        <color rgb="FFFFEB84"/>
        <color rgb="FF63BE7B"/>
      </colorScale>
    </cfRule>
  </conditionalFormatting>
  <conditionalFormatting sqref="L134:M138">
    <cfRule type="colorScale" priority="162">
      <colorScale>
        <cfvo type="min"/>
        <cfvo type="percentile" val="50"/>
        <cfvo type="max"/>
        <color rgb="FFF8696B"/>
        <color rgb="FFFFEB84"/>
        <color rgb="FF63BE7B"/>
      </colorScale>
    </cfRule>
  </conditionalFormatting>
  <conditionalFormatting sqref="N134:N138">
    <cfRule type="colorScale" priority="161">
      <colorScale>
        <cfvo type="min"/>
        <cfvo type="percentile" val="50"/>
        <cfvo type="max"/>
        <color rgb="FFF8696B"/>
        <color rgb="FFFFEB84"/>
        <color rgb="FF63BE7B"/>
      </colorScale>
    </cfRule>
  </conditionalFormatting>
  <conditionalFormatting sqref="N134:N138">
    <cfRule type="colorScale" priority="160">
      <colorScale>
        <cfvo type="min"/>
        <cfvo type="percentile" val="50"/>
        <cfvo type="max"/>
        <color rgb="FFF8696B"/>
        <color rgb="FFFFEB84"/>
        <color rgb="FF63BE7B"/>
      </colorScale>
    </cfRule>
  </conditionalFormatting>
  <conditionalFormatting sqref="N134:N138">
    <cfRule type="colorScale" priority="159">
      <colorScale>
        <cfvo type="min"/>
        <cfvo type="percentile" val="50"/>
        <cfvo type="max"/>
        <color rgb="FFF8696B"/>
        <color rgb="FFFFEB84"/>
        <color rgb="FF63BE7B"/>
      </colorScale>
    </cfRule>
  </conditionalFormatting>
  <conditionalFormatting sqref="N134:O138">
    <cfRule type="colorScale" priority="158">
      <colorScale>
        <cfvo type="min"/>
        <cfvo type="percentile" val="50"/>
        <cfvo type="max"/>
        <color rgb="FFF8696B"/>
        <color rgb="FFFFEB84"/>
        <color rgb="FF63BE7B"/>
      </colorScale>
    </cfRule>
  </conditionalFormatting>
  <conditionalFormatting sqref="P134:P138">
    <cfRule type="colorScale" priority="157">
      <colorScale>
        <cfvo type="min"/>
        <cfvo type="percentile" val="50"/>
        <cfvo type="max"/>
        <color rgb="FFF8696B"/>
        <color rgb="FFFFEB84"/>
        <color rgb="FF63BE7B"/>
      </colorScale>
    </cfRule>
  </conditionalFormatting>
  <conditionalFormatting sqref="P134:P138">
    <cfRule type="colorScale" priority="156">
      <colorScale>
        <cfvo type="min"/>
        <cfvo type="percentile" val="50"/>
        <cfvo type="max"/>
        <color rgb="FFF8696B"/>
        <color rgb="FFFFEB84"/>
        <color rgb="FF63BE7B"/>
      </colorScale>
    </cfRule>
  </conditionalFormatting>
  <conditionalFormatting sqref="P134:P138">
    <cfRule type="colorScale" priority="155">
      <colorScale>
        <cfvo type="min"/>
        <cfvo type="percentile" val="50"/>
        <cfvo type="max"/>
        <color rgb="FFF8696B"/>
        <color rgb="FFFFEB84"/>
        <color rgb="FF63BE7B"/>
      </colorScale>
    </cfRule>
  </conditionalFormatting>
  <conditionalFormatting sqref="P134:Q138">
    <cfRule type="colorScale" priority="154">
      <colorScale>
        <cfvo type="min"/>
        <cfvo type="percentile" val="50"/>
        <cfvo type="max"/>
        <color rgb="FFF8696B"/>
        <color rgb="FFFFEB84"/>
        <color rgb="FF63BE7B"/>
      </colorScale>
    </cfRule>
  </conditionalFormatting>
  <conditionalFormatting sqref="R134:R138">
    <cfRule type="colorScale" priority="153">
      <colorScale>
        <cfvo type="min"/>
        <cfvo type="percentile" val="50"/>
        <cfvo type="max"/>
        <color rgb="FFF8696B"/>
        <color rgb="FFFFEB84"/>
        <color rgb="FF63BE7B"/>
      </colorScale>
    </cfRule>
  </conditionalFormatting>
  <conditionalFormatting sqref="R134:R138">
    <cfRule type="colorScale" priority="152">
      <colorScale>
        <cfvo type="min"/>
        <cfvo type="percentile" val="50"/>
        <cfvo type="max"/>
        <color rgb="FFF8696B"/>
        <color rgb="FFFFEB84"/>
        <color rgb="FF63BE7B"/>
      </colorScale>
    </cfRule>
  </conditionalFormatting>
  <conditionalFormatting sqref="R134:R138">
    <cfRule type="colorScale" priority="151">
      <colorScale>
        <cfvo type="min"/>
        <cfvo type="percentile" val="50"/>
        <cfvo type="max"/>
        <color rgb="FFF8696B"/>
        <color rgb="FFFFEB84"/>
        <color rgb="FF63BE7B"/>
      </colorScale>
    </cfRule>
  </conditionalFormatting>
  <conditionalFormatting sqref="R134:S138">
    <cfRule type="colorScale" priority="150">
      <colorScale>
        <cfvo type="min"/>
        <cfvo type="percentile" val="50"/>
        <cfvo type="max"/>
        <color rgb="FFF8696B"/>
        <color rgb="FFFFEB84"/>
        <color rgb="FF63BE7B"/>
      </colorScale>
    </cfRule>
  </conditionalFormatting>
  <conditionalFormatting sqref="T134:T138">
    <cfRule type="colorScale" priority="149">
      <colorScale>
        <cfvo type="min"/>
        <cfvo type="percentile" val="50"/>
        <cfvo type="max"/>
        <color rgb="FFF8696B"/>
        <color rgb="FFFFEB84"/>
        <color rgb="FF63BE7B"/>
      </colorScale>
    </cfRule>
  </conditionalFormatting>
  <conditionalFormatting sqref="T134:T138">
    <cfRule type="colorScale" priority="148">
      <colorScale>
        <cfvo type="min"/>
        <cfvo type="percentile" val="50"/>
        <cfvo type="max"/>
        <color rgb="FFF8696B"/>
        <color rgb="FFFFEB84"/>
        <color rgb="FF63BE7B"/>
      </colorScale>
    </cfRule>
  </conditionalFormatting>
  <conditionalFormatting sqref="T134:T138">
    <cfRule type="colorScale" priority="147">
      <colorScale>
        <cfvo type="min"/>
        <cfvo type="percentile" val="50"/>
        <cfvo type="max"/>
        <color rgb="FFF8696B"/>
        <color rgb="FFFFEB84"/>
        <color rgb="FF63BE7B"/>
      </colorScale>
    </cfRule>
  </conditionalFormatting>
  <conditionalFormatting sqref="T134:U138">
    <cfRule type="colorScale" priority="146">
      <colorScale>
        <cfvo type="min"/>
        <cfvo type="percentile" val="50"/>
        <cfvo type="max"/>
        <color rgb="FFF8696B"/>
        <color rgb="FFFFEB84"/>
        <color rgb="FF63BE7B"/>
      </colorScale>
    </cfRule>
  </conditionalFormatting>
  <conditionalFormatting sqref="V134:V138">
    <cfRule type="colorScale" priority="145">
      <colorScale>
        <cfvo type="min"/>
        <cfvo type="percentile" val="50"/>
        <cfvo type="max"/>
        <color rgb="FFF8696B"/>
        <color rgb="FFFFEB84"/>
        <color rgb="FF63BE7B"/>
      </colorScale>
    </cfRule>
  </conditionalFormatting>
  <conditionalFormatting sqref="V134:V138">
    <cfRule type="colorScale" priority="144">
      <colorScale>
        <cfvo type="min"/>
        <cfvo type="percentile" val="50"/>
        <cfvo type="max"/>
        <color rgb="FFF8696B"/>
        <color rgb="FFFFEB84"/>
        <color rgb="FF63BE7B"/>
      </colorScale>
    </cfRule>
  </conditionalFormatting>
  <conditionalFormatting sqref="V134:V138">
    <cfRule type="colorScale" priority="143">
      <colorScale>
        <cfvo type="min"/>
        <cfvo type="percentile" val="50"/>
        <cfvo type="max"/>
        <color rgb="FFF8696B"/>
        <color rgb="FFFFEB84"/>
        <color rgb="FF63BE7B"/>
      </colorScale>
    </cfRule>
  </conditionalFormatting>
  <conditionalFormatting sqref="V134:W138">
    <cfRule type="colorScale" priority="142">
      <colorScale>
        <cfvo type="min"/>
        <cfvo type="percentile" val="50"/>
        <cfvo type="max"/>
        <color rgb="FFF8696B"/>
        <color rgb="FFFFEB84"/>
        <color rgb="FF63BE7B"/>
      </colorScale>
    </cfRule>
  </conditionalFormatting>
  <conditionalFormatting sqref="X134:X138">
    <cfRule type="colorScale" priority="141">
      <colorScale>
        <cfvo type="min"/>
        <cfvo type="percentile" val="50"/>
        <cfvo type="max"/>
        <color rgb="FFF8696B"/>
        <color rgb="FFFFEB84"/>
        <color rgb="FF63BE7B"/>
      </colorScale>
    </cfRule>
  </conditionalFormatting>
  <conditionalFormatting sqref="X134:X138">
    <cfRule type="colorScale" priority="140">
      <colorScale>
        <cfvo type="min"/>
        <cfvo type="percentile" val="50"/>
        <cfvo type="max"/>
        <color rgb="FFF8696B"/>
        <color rgb="FFFFEB84"/>
        <color rgb="FF63BE7B"/>
      </colorScale>
    </cfRule>
  </conditionalFormatting>
  <conditionalFormatting sqref="X134:X138">
    <cfRule type="colorScale" priority="139">
      <colorScale>
        <cfvo type="min"/>
        <cfvo type="percentile" val="50"/>
        <cfvo type="max"/>
        <color rgb="FFF8696B"/>
        <color rgb="FFFFEB84"/>
        <color rgb="FF63BE7B"/>
      </colorScale>
    </cfRule>
  </conditionalFormatting>
  <conditionalFormatting sqref="X134:Y138">
    <cfRule type="colorScale" priority="138">
      <colorScale>
        <cfvo type="min"/>
        <cfvo type="percentile" val="50"/>
        <cfvo type="max"/>
        <color rgb="FFF8696B"/>
        <color rgb="FFFFEB84"/>
        <color rgb="FF63BE7B"/>
      </colorScale>
    </cfRule>
  </conditionalFormatting>
  <conditionalFormatting sqref="Z134:Z138">
    <cfRule type="colorScale" priority="137">
      <colorScale>
        <cfvo type="min"/>
        <cfvo type="percentile" val="50"/>
        <cfvo type="max"/>
        <color rgb="FFF8696B"/>
        <color rgb="FFFFEB84"/>
        <color rgb="FF63BE7B"/>
      </colorScale>
    </cfRule>
  </conditionalFormatting>
  <conditionalFormatting sqref="Z134:Z138">
    <cfRule type="colorScale" priority="136">
      <colorScale>
        <cfvo type="min"/>
        <cfvo type="percentile" val="50"/>
        <cfvo type="max"/>
        <color rgb="FFF8696B"/>
        <color rgb="FFFFEB84"/>
        <color rgb="FF63BE7B"/>
      </colorScale>
    </cfRule>
  </conditionalFormatting>
  <conditionalFormatting sqref="Z134:Z138">
    <cfRule type="colorScale" priority="135">
      <colorScale>
        <cfvo type="min"/>
        <cfvo type="percentile" val="50"/>
        <cfvo type="max"/>
        <color rgb="FFF8696B"/>
        <color rgb="FFFFEB84"/>
        <color rgb="FF63BE7B"/>
      </colorScale>
    </cfRule>
  </conditionalFormatting>
  <conditionalFormatting sqref="Z134:AA138">
    <cfRule type="colorScale" priority="134">
      <colorScale>
        <cfvo type="min"/>
        <cfvo type="percentile" val="50"/>
        <cfvo type="max"/>
        <color rgb="FFF8696B"/>
        <color rgb="FFFFEB84"/>
        <color rgb="FF63BE7B"/>
      </colorScale>
    </cfRule>
  </conditionalFormatting>
  <conditionalFormatting sqref="AB134:AB138">
    <cfRule type="colorScale" priority="133">
      <colorScale>
        <cfvo type="min"/>
        <cfvo type="percentile" val="50"/>
        <cfvo type="max"/>
        <color rgb="FFF8696B"/>
        <color rgb="FFFFEB84"/>
        <color rgb="FF63BE7B"/>
      </colorScale>
    </cfRule>
  </conditionalFormatting>
  <conditionalFormatting sqref="AB134:AB138">
    <cfRule type="colorScale" priority="132">
      <colorScale>
        <cfvo type="min"/>
        <cfvo type="percentile" val="50"/>
        <cfvo type="max"/>
        <color rgb="FFF8696B"/>
        <color rgb="FFFFEB84"/>
        <color rgb="FF63BE7B"/>
      </colorScale>
    </cfRule>
  </conditionalFormatting>
  <conditionalFormatting sqref="AB134:AB138">
    <cfRule type="colorScale" priority="131">
      <colorScale>
        <cfvo type="min"/>
        <cfvo type="percentile" val="50"/>
        <cfvo type="max"/>
        <color rgb="FFF8696B"/>
        <color rgb="FFFFEB84"/>
        <color rgb="FF63BE7B"/>
      </colorScale>
    </cfRule>
  </conditionalFormatting>
  <conditionalFormatting sqref="AB134:AC138">
    <cfRule type="colorScale" priority="130">
      <colorScale>
        <cfvo type="min"/>
        <cfvo type="percentile" val="50"/>
        <cfvo type="max"/>
        <color rgb="FFF8696B"/>
        <color rgb="FFFFEB84"/>
        <color rgb="FF63BE7B"/>
      </colorScale>
    </cfRule>
  </conditionalFormatting>
  <conditionalFormatting sqref="AD134:AD138">
    <cfRule type="colorScale" priority="129">
      <colorScale>
        <cfvo type="min"/>
        <cfvo type="percentile" val="50"/>
        <cfvo type="max"/>
        <color rgb="FFF8696B"/>
        <color rgb="FFFFEB84"/>
        <color rgb="FF63BE7B"/>
      </colorScale>
    </cfRule>
  </conditionalFormatting>
  <conditionalFormatting sqref="AD134:AD138">
    <cfRule type="colorScale" priority="128">
      <colorScale>
        <cfvo type="min"/>
        <cfvo type="percentile" val="50"/>
        <cfvo type="max"/>
        <color rgb="FFF8696B"/>
        <color rgb="FFFFEB84"/>
        <color rgb="FF63BE7B"/>
      </colorScale>
    </cfRule>
  </conditionalFormatting>
  <conditionalFormatting sqref="AD134:AD138">
    <cfRule type="colorScale" priority="127">
      <colorScale>
        <cfvo type="min"/>
        <cfvo type="percentile" val="50"/>
        <cfvo type="max"/>
        <color rgb="FFF8696B"/>
        <color rgb="FFFFEB84"/>
        <color rgb="FF63BE7B"/>
      </colorScale>
    </cfRule>
  </conditionalFormatting>
  <conditionalFormatting sqref="AD134:AE138">
    <cfRule type="colorScale" priority="126">
      <colorScale>
        <cfvo type="min"/>
        <cfvo type="percentile" val="50"/>
        <cfvo type="max"/>
        <color rgb="FFF8696B"/>
        <color rgb="FFFFEB84"/>
        <color rgb="FF63BE7B"/>
      </colorScale>
    </cfRule>
  </conditionalFormatting>
  <conditionalFormatting sqref="AF134:AF138">
    <cfRule type="colorScale" priority="125">
      <colorScale>
        <cfvo type="min"/>
        <cfvo type="percentile" val="50"/>
        <cfvo type="max"/>
        <color rgb="FFF8696B"/>
        <color rgb="FFFFEB84"/>
        <color rgb="FF63BE7B"/>
      </colorScale>
    </cfRule>
  </conditionalFormatting>
  <conditionalFormatting sqref="AF134:AG138">
    <cfRule type="colorScale" priority="122">
      <colorScale>
        <cfvo type="min"/>
        <cfvo type="percentile" val="50"/>
        <cfvo type="max"/>
        <color rgb="FFF8696B"/>
        <color rgb="FFFFEB84"/>
        <color rgb="FF63BE7B"/>
      </colorScale>
    </cfRule>
  </conditionalFormatting>
  <conditionalFormatting sqref="AH134:AH138">
    <cfRule type="colorScale" priority="121">
      <colorScale>
        <cfvo type="min"/>
        <cfvo type="percentile" val="50"/>
        <cfvo type="max"/>
        <color rgb="FFF8696B"/>
        <color rgb="FFFFEB84"/>
        <color rgb="FF63BE7B"/>
      </colorScale>
    </cfRule>
  </conditionalFormatting>
  <conditionalFormatting sqref="AH134:AH138">
    <cfRule type="colorScale" priority="120">
      <colorScale>
        <cfvo type="min"/>
        <cfvo type="percentile" val="50"/>
        <cfvo type="max"/>
        <color rgb="FFF8696B"/>
        <color rgb="FFFFEB84"/>
        <color rgb="FF63BE7B"/>
      </colorScale>
    </cfRule>
  </conditionalFormatting>
  <conditionalFormatting sqref="AH134:AH138">
    <cfRule type="colorScale" priority="119">
      <colorScale>
        <cfvo type="min"/>
        <cfvo type="percentile" val="50"/>
        <cfvo type="max"/>
        <color rgb="FFF8696B"/>
        <color rgb="FFFFEB84"/>
        <color rgb="FF63BE7B"/>
      </colorScale>
    </cfRule>
  </conditionalFormatting>
  <conditionalFormatting sqref="AH134:AI138">
    <cfRule type="colorScale" priority="118">
      <colorScale>
        <cfvo type="min"/>
        <cfvo type="percentile" val="50"/>
        <cfvo type="max"/>
        <color rgb="FFF8696B"/>
        <color rgb="FFFFEB84"/>
        <color rgb="FF63BE7B"/>
      </colorScale>
    </cfRule>
  </conditionalFormatting>
  <conditionalFormatting sqref="AJ134:AJ138">
    <cfRule type="colorScale" priority="117">
      <colorScale>
        <cfvo type="min"/>
        <cfvo type="percentile" val="50"/>
        <cfvo type="max"/>
        <color rgb="FFF8696B"/>
        <color rgb="FFFFEB84"/>
        <color rgb="FF63BE7B"/>
      </colorScale>
    </cfRule>
  </conditionalFormatting>
  <conditionalFormatting sqref="AJ134:AJ138">
    <cfRule type="colorScale" priority="116">
      <colorScale>
        <cfvo type="min"/>
        <cfvo type="percentile" val="50"/>
        <cfvo type="max"/>
        <color rgb="FFF8696B"/>
        <color rgb="FFFFEB84"/>
        <color rgb="FF63BE7B"/>
      </colorScale>
    </cfRule>
  </conditionalFormatting>
  <conditionalFormatting sqref="AJ134:AJ138">
    <cfRule type="colorScale" priority="115">
      <colorScale>
        <cfvo type="min"/>
        <cfvo type="percentile" val="50"/>
        <cfvo type="max"/>
        <color rgb="FFF8696B"/>
        <color rgb="FFFFEB84"/>
        <color rgb="FF63BE7B"/>
      </colorScale>
    </cfRule>
  </conditionalFormatting>
  <conditionalFormatting sqref="AJ134:AK138">
    <cfRule type="colorScale" priority="114">
      <colorScale>
        <cfvo type="min"/>
        <cfvo type="percentile" val="50"/>
        <cfvo type="max"/>
        <color rgb="FFF8696B"/>
        <color rgb="FFFFEB84"/>
        <color rgb="FF63BE7B"/>
      </colorScale>
    </cfRule>
  </conditionalFormatting>
  <conditionalFormatting sqref="AL134:AL138">
    <cfRule type="colorScale" priority="113">
      <colorScale>
        <cfvo type="min"/>
        <cfvo type="percentile" val="50"/>
        <cfvo type="max"/>
        <color rgb="FFF8696B"/>
        <color rgb="FFFFEB84"/>
        <color rgb="FF63BE7B"/>
      </colorScale>
    </cfRule>
  </conditionalFormatting>
  <conditionalFormatting sqref="AL134:AL138">
    <cfRule type="colorScale" priority="112">
      <colorScale>
        <cfvo type="min"/>
        <cfvo type="percentile" val="50"/>
        <cfvo type="max"/>
        <color rgb="FFF8696B"/>
        <color rgb="FFFFEB84"/>
        <color rgb="FF63BE7B"/>
      </colorScale>
    </cfRule>
  </conditionalFormatting>
  <conditionalFormatting sqref="AL134:AL138">
    <cfRule type="colorScale" priority="111">
      <colorScale>
        <cfvo type="min"/>
        <cfvo type="percentile" val="50"/>
        <cfvo type="max"/>
        <color rgb="FFF8696B"/>
        <color rgb="FFFFEB84"/>
        <color rgb="FF63BE7B"/>
      </colorScale>
    </cfRule>
  </conditionalFormatting>
  <conditionalFormatting sqref="AL134:AM138">
    <cfRule type="colorScale" priority="110">
      <colorScale>
        <cfvo type="min"/>
        <cfvo type="percentile" val="50"/>
        <cfvo type="max"/>
        <color rgb="FFF8696B"/>
        <color rgb="FFFFEB84"/>
        <color rgb="FF63BE7B"/>
      </colorScale>
    </cfRule>
  </conditionalFormatting>
  <conditionalFormatting sqref="AN134:AN138">
    <cfRule type="colorScale" priority="109">
      <colorScale>
        <cfvo type="min"/>
        <cfvo type="percentile" val="50"/>
        <cfvo type="max"/>
        <color rgb="FFF8696B"/>
        <color rgb="FFFFEB84"/>
        <color rgb="FF63BE7B"/>
      </colorScale>
    </cfRule>
  </conditionalFormatting>
  <conditionalFormatting sqref="AN134:AN138">
    <cfRule type="colorScale" priority="108">
      <colorScale>
        <cfvo type="min"/>
        <cfvo type="percentile" val="50"/>
        <cfvo type="max"/>
        <color rgb="FFF8696B"/>
        <color rgb="FFFFEB84"/>
        <color rgb="FF63BE7B"/>
      </colorScale>
    </cfRule>
  </conditionalFormatting>
  <conditionalFormatting sqref="AN134:AN138">
    <cfRule type="colorScale" priority="107">
      <colorScale>
        <cfvo type="min"/>
        <cfvo type="percentile" val="50"/>
        <cfvo type="max"/>
        <color rgb="FFF8696B"/>
        <color rgb="FFFFEB84"/>
        <color rgb="FF63BE7B"/>
      </colorScale>
    </cfRule>
  </conditionalFormatting>
  <conditionalFormatting sqref="AN134:AO138">
    <cfRule type="colorScale" priority="106">
      <colorScale>
        <cfvo type="min"/>
        <cfvo type="percentile" val="50"/>
        <cfvo type="max"/>
        <color rgb="FFF8696B"/>
        <color rgb="FFFFEB84"/>
        <color rgb="FF63BE7B"/>
      </colorScale>
    </cfRule>
  </conditionalFormatting>
  <conditionalFormatting sqref="AP134:AP138">
    <cfRule type="colorScale" priority="105">
      <colorScale>
        <cfvo type="min"/>
        <cfvo type="percentile" val="50"/>
        <cfvo type="max"/>
        <color rgb="FFF8696B"/>
        <color rgb="FFFFEB84"/>
        <color rgb="FF63BE7B"/>
      </colorScale>
    </cfRule>
  </conditionalFormatting>
  <conditionalFormatting sqref="AP134:AP138">
    <cfRule type="colorScale" priority="104">
      <colorScale>
        <cfvo type="min"/>
        <cfvo type="percentile" val="50"/>
        <cfvo type="max"/>
        <color rgb="FFF8696B"/>
        <color rgb="FFFFEB84"/>
        <color rgb="FF63BE7B"/>
      </colorScale>
    </cfRule>
  </conditionalFormatting>
  <conditionalFormatting sqref="AP134:AP138">
    <cfRule type="colorScale" priority="103">
      <colorScale>
        <cfvo type="min"/>
        <cfvo type="percentile" val="50"/>
        <cfvo type="max"/>
        <color rgb="FFF8696B"/>
        <color rgb="FFFFEB84"/>
        <color rgb="FF63BE7B"/>
      </colorScale>
    </cfRule>
  </conditionalFormatting>
  <conditionalFormatting sqref="AP134:AQ138">
    <cfRule type="colorScale" priority="102">
      <colorScale>
        <cfvo type="min"/>
        <cfvo type="percentile" val="50"/>
        <cfvo type="max"/>
        <color rgb="FFF8696B"/>
        <color rgb="FFFFEB84"/>
        <color rgb="FF63BE7B"/>
      </colorScale>
    </cfRule>
  </conditionalFormatting>
  <conditionalFormatting sqref="AR134:AR138">
    <cfRule type="colorScale" priority="101">
      <colorScale>
        <cfvo type="min"/>
        <cfvo type="percentile" val="50"/>
        <cfvo type="max"/>
        <color rgb="FFF8696B"/>
        <color rgb="FFFFEB84"/>
        <color rgb="FF63BE7B"/>
      </colorScale>
    </cfRule>
  </conditionalFormatting>
  <conditionalFormatting sqref="AR134:AR138">
    <cfRule type="colorScale" priority="100">
      <colorScale>
        <cfvo type="min"/>
        <cfvo type="percentile" val="50"/>
        <cfvo type="max"/>
        <color rgb="FFF8696B"/>
        <color rgb="FFFFEB84"/>
        <color rgb="FF63BE7B"/>
      </colorScale>
    </cfRule>
  </conditionalFormatting>
  <conditionalFormatting sqref="AR134:AR138">
    <cfRule type="colorScale" priority="99">
      <colorScale>
        <cfvo type="min"/>
        <cfvo type="percentile" val="50"/>
        <cfvo type="max"/>
        <color rgb="FFF8696B"/>
        <color rgb="FFFFEB84"/>
        <color rgb="FF63BE7B"/>
      </colorScale>
    </cfRule>
  </conditionalFormatting>
  <conditionalFormatting sqref="AR134:AS138">
    <cfRule type="colorScale" priority="98">
      <colorScale>
        <cfvo type="min"/>
        <cfvo type="percentile" val="50"/>
        <cfvo type="max"/>
        <color rgb="FFF8696B"/>
        <color rgb="FFFFEB84"/>
        <color rgb="FF63BE7B"/>
      </colorScale>
    </cfRule>
  </conditionalFormatting>
  <conditionalFormatting sqref="AT134:AT138">
    <cfRule type="colorScale" priority="97">
      <colorScale>
        <cfvo type="min"/>
        <cfvo type="percentile" val="50"/>
        <cfvo type="max"/>
        <color rgb="FFF8696B"/>
        <color rgb="FFFFEB84"/>
        <color rgb="FF63BE7B"/>
      </colorScale>
    </cfRule>
  </conditionalFormatting>
  <conditionalFormatting sqref="AT134:AT138">
    <cfRule type="colorScale" priority="96">
      <colorScale>
        <cfvo type="min"/>
        <cfvo type="percentile" val="50"/>
        <cfvo type="max"/>
        <color rgb="FFF8696B"/>
        <color rgb="FFFFEB84"/>
        <color rgb="FF63BE7B"/>
      </colorScale>
    </cfRule>
  </conditionalFormatting>
  <conditionalFormatting sqref="AT134:AT138">
    <cfRule type="colorScale" priority="95">
      <colorScale>
        <cfvo type="min"/>
        <cfvo type="percentile" val="50"/>
        <cfvo type="max"/>
        <color rgb="FFF8696B"/>
        <color rgb="FFFFEB84"/>
        <color rgb="FF63BE7B"/>
      </colorScale>
    </cfRule>
  </conditionalFormatting>
  <conditionalFormatting sqref="AT134:AU138">
    <cfRule type="colorScale" priority="94">
      <colorScale>
        <cfvo type="min"/>
        <cfvo type="percentile" val="50"/>
        <cfvo type="max"/>
        <color rgb="FFF8696B"/>
        <color rgb="FFFFEB84"/>
        <color rgb="FF63BE7B"/>
      </colorScale>
    </cfRule>
  </conditionalFormatting>
  <conditionalFormatting sqref="AV134:AV138">
    <cfRule type="colorScale" priority="93">
      <colorScale>
        <cfvo type="min"/>
        <cfvo type="percentile" val="50"/>
        <cfvo type="max"/>
        <color rgb="FFF8696B"/>
        <color rgb="FFFFEB84"/>
        <color rgb="FF63BE7B"/>
      </colorScale>
    </cfRule>
  </conditionalFormatting>
  <conditionalFormatting sqref="AV134:AV138">
    <cfRule type="colorScale" priority="92">
      <colorScale>
        <cfvo type="min"/>
        <cfvo type="percentile" val="50"/>
        <cfvo type="max"/>
        <color rgb="FFF8696B"/>
        <color rgb="FFFFEB84"/>
        <color rgb="FF63BE7B"/>
      </colorScale>
    </cfRule>
  </conditionalFormatting>
  <conditionalFormatting sqref="AV134:AV138">
    <cfRule type="colorScale" priority="91">
      <colorScale>
        <cfvo type="min"/>
        <cfvo type="percentile" val="50"/>
        <cfvo type="max"/>
        <color rgb="FFF8696B"/>
        <color rgb="FFFFEB84"/>
        <color rgb="FF63BE7B"/>
      </colorScale>
    </cfRule>
  </conditionalFormatting>
  <conditionalFormatting sqref="AV134:AW138">
    <cfRule type="colorScale" priority="90">
      <colorScale>
        <cfvo type="min"/>
        <cfvo type="percentile" val="50"/>
        <cfvo type="max"/>
        <color rgb="FFF8696B"/>
        <color rgb="FFFFEB84"/>
        <color rgb="FF63BE7B"/>
      </colorScale>
    </cfRule>
  </conditionalFormatting>
  <conditionalFormatting sqref="AX134:AX138">
    <cfRule type="colorScale" priority="89">
      <colorScale>
        <cfvo type="min"/>
        <cfvo type="percentile" val="50"/>
        <cfvo type="max"/>
        <color rgb="FFF8696B"/>
        <color rgb="FFFFEB84"/>
        <color rgb="FF63BE7B"/>
      </colorScale>
    </cfRule>
  </conditionalFormatting>
  <conditionalFormatting sqref="AX134:AX138">
    <cfRule type="colorScale" priority="88">
      <colorScale>
        <cfvo type="min"/>
        <cfvo type="percentile" val="50"/>
        <cfvo type="max"/>
        <color rgb="FFF8696B"/>
        <color rgb="FFFFEB84"/>
        <color rgb="FF63BE7B"/>
      </colorScale>
    </cfRule>
  </conditionalFormatting>
  <conditionalFormatting sqref="AX134:AX138">
    <cfRule type="colorScale" priority="87">
      <colorScale>
        <cfvo type="min"/>
        <cfvo type="percentile" val="50"/>
        <cfvo type="max"/>
        <color rgb="FFF8696B"/>
        <color rgb="FFFFEB84"/>
        <color rgb="FF63BE7B"/>
      </colorScale>
    </cfRule>
  </conditionalFormatting>
  <conditionalFormatting sqref="AX134:AY138">
    <cfRule type="colorScale" priority="86">
      <colorScale>
        <cfvo type="min"/>
        <cfvo type="percentile" val="50"/>
        <cfvo type="max"/>
        <color rgb="FFF8696B"/>
        <color rgb="FFFFEB84"/>
        <color rgb="FF63BE7B"/>
      </colorScale>
    </cfRule>
  </conditionalFormatting>
  <conditionalFormatting sqref="AZ134:AZ138">
    <cfRule type="colorScale" priority="85">
      <colorScale>
        <cfvo type="min"/>
        <cfvo type="percentile" val="50"/>
        <cfvo type="max"/>
        <color rgb="FFF8696B"/>
        <color rgb="FFFFEB84"/>
        <color rgb="FF63BE7B"/>
      </colorScale>
    </cfRule>
  </conditionalFormatting>
  <conditionalFormatting sqref="AZ134:AZ138">
    <cfRule type="colorScale" priority="84">
      <colorScale>
        <cfvo type="min"/>
        <cfvo type="percentile" val="50"/>
        <cfvo type="max"/>
        <color rgb="FFF8696B"/>
        <color rgb="FFFFEB84"/>
        <color rgb="FF63BE7B"/>
      </colorScale>
    </cfRule>
  </conditionalFormatting>
  <conditionalFormatting sqref="AZ134:AZ138">
    <cfRule type="colorScale" priority="83">
      <colorScale>
        <cfvo type="min"/>
        <cfvo type="percentile" val="50"/>
        <cfvo type="max"/>
        <color rgb="FFF8696B"/>
        <color rgb="FFFFEB84"/>
        <color rgb="FF63BE7B"/>
      </colorScale>
    </cfRule>
  </conditionalFormatting>
  <conditionalFormatting sqref="AZ134:BA138">
    <cfRule type="colorScale" priority="82">
      <colorScale>
        <cfvo type="min"/>
        <cfvo type="percentile" val="50"/>
        <cfvo type="max"/>
        <color rgb="FFF8696B"/>
        <color rgb="FFFFEB84"/>
        <color rgb="FF63BE7B"/>
      </colorScale>
    </cfRule>
  </conditionalFormatting>
  <conditionalFormatting sqref="BB134:BB138">
    <cfRule type="colorScale" priority="81">
      <colorScale>
        <cfvo type="min"/>
        <cfvo type="percentile" val="50"/>
        <cfvo type="max"/>
        <color rgb="FFF8696B"/>
        <color rgb="FFFFEB84"/>
        <color rgb="FF63BE7B"/>
      </colorScale>
    </cfRule>
  </conditionalFormatting>
  <conditionalFormatting sqref="BB134:BB138">
    <cfRule type="colorScale" priority="80">
      <colorScale>
        <cfvo type="min"/>
        <cfvo type="percentile" val="50"/>
        <cfvo type="max"/>
        <color rgb="FFF8696B"/>
        <color rgb="FFFFEB84"/>
        <color rgb="FF63BE7B"/>
      </colorScale>
    </cfRule>
  </conditionalFormatting>
  <conditionalFormatting sqref="BB134:BB138">
    <cfRule type="colorScale" priority="79">
      <colorScale>
        <cfvo type="min"/>
        <cfvo type="percentile" val="50"/>
        <cfvo type="max"/>
        <color rgb="FFF8696B"/>
        <color rgb="FFFFEB84"/>
        <color rgb="FF63BE7B"/>
      </colorScale>
    </cfRule>
  </conditionalFormatting>
  <conditionalFormatting sqref="BB134:BC138">
    <cfRule type="colorScale" priority="78">
      <colorScale>
        <cfvo type="min"/>
        <cfvo type="percentile" val="50"/>
        <cfvo type="max"/>
        <color rgb="FFF8696B"/>
        <color rgb="FFFFEB84"/>
        <color rgb="FF63BE7B"/>
      </colorScale>
    </cfRule>
  </conditionalFormatting>
  <conditionalFormatting sqref="BD134:BD138">
    <cfRule type="colorScale" priority="77">
      <colorScale>
        <cfvo type="min"/>
        <cfvo type="percentile" val="50"/>
        <cfvo type="max"/>
        <color rgb="FFF8696B"/>
        <color rgb="FFFFEB84"/>
        <color rgb="FF63BE7B"/>
      </colorScale>
    </cfRule>
  </conditionalFormatting>
  <conditionalFormatting sqref="BD134:BD138">
    <cfRule type="colorScale" priority="76">
      <colorScale>
        <cfvo type="min"/>
        <cfvo type="percentile" val="50"/>
        <cfvo type="max"/>
        <color rgb="FFF8696B"/>
        <color rgb="FFFFEB84"/>
        <color rgb="FF63BE7B"/>
      </colorScale>
    </cfRule>
  </conditionalFormatting>
  <conditionalFormatting sqref="BD134:BD138">
    <cfRule type="colorScale" priority="75">
      <colorScale>
        <cfvo type="min"/>
        <cfvo type="percentile" val="50"/>
        <cfvo type="max"/>
        <color rgb="FFF8696B"/>
        <color rgb="FFFFEB84"/>
        <color rgb="FF63BE7B"/>
      </colorScale>
    </cfRule>
  </conditionalFormatting>
  <conditionalFormatting sqref="BD134:BE138">
    <cfRule type="colorScale" priority="74">
      <colorScale>
        <cfvo type="min"/>
        <cfvo type="percentile" val="50"/>
        <cfvo type="max"/>
        <color rgb="FFF8696B"/>
        <color rgb="FFFFEB84"/>
        <color rgb="FF63BE7B"/>
      </colorScale>
    </cfRule>
  </conditionalFormatting>
  <conditionalFormatting sqref="BF134:BF138">
    <cfRule type="colorScale" priority="73">
      <colorScale>
        <cfvo type="min"/>
        <cfvo type="percentile" val="50"/>
        <cfvo type="max"/>
        <color rgb="FFF8696B"/>
        <color rgb="FFFFEB84"/>
        <color rgb="FF63BE7B"/>
      </colorScale>
    </cfRule>
  </conditionalFormatting>
  <conditionalFormatting sqref="BF134:BF138">
    <cfRule type="colorScale" priority="72">
      <colorScale>
        <cfvo type="min"/>
        <cfvo type="percentile" val="50"/>
        <cfvo type="max"/>
        <color rgb="FFF8696B"/>
        <color rgb="FFFFEB84"/>
        <color rgb="FF63BE7B"/>
      </colorScale>
    </cfRule>
  </conditionalFormatting>
  <conditionalFormatting sqref="BF134:BF138">
    <cfRule type="colorScale" priority="71">
      <colorScale>
        <cfvo type="min"/>
        <cfvo type="percentile" val="50"/>
        <cfvo type="max"/>
        <color rgb="FFF8696B"/>
        <color rgb="FFFFEB84"/>
        <color rgb="FF63BE7B"/>
      </colorScale>
    </cfRule>
  </conditionalFormatting>
  <conditionalFormatting sqref="BF134:BG138">
    <cfRule type="colorScale" priority="70">
      <colorScale>
        <cfvo type="min"/>
        <cfvo type="percentile" val="50"/>
        <cfvo type="max"/>
        <color rgb="FFF8696B"/>
        <color rgb="FFFFEB84"/>
        <color rgb="FF63BE7B"/>
      </colorScale>
    </cfRule>
  </conditionalFormatting>
  <conditionalFormatting sqref="BH134:BH138">
    <cfRule type="colorScale" priority="69">
      <colorScale>
        <cfvo type="min"/>
        <cfvo type="percentile" val="50"/>
        <cfvo type="max"/>
        <color rgb="FFF8696B"/>
        <color rgb="FFFFEB84"/>
        <color rgb="FF63BE7B"/>
      </colorScale>
    </cfRule>
  </conditionalFormatting>
  <conditionalFormatting sqref="BH134:BH138">
    <cfRule type="colorScale" priority="68">
      <colorScale>
        <cfvo type="min"/>
        <cfvo type="percentile" val="50"/>
        <cfvo type="max"/>
        <color rgb="FFF8696B"/>
        <color rgb="FFFFEB84"/>
        <color rgb="FF63BE7B"/>
      </colorScale>
    </cfRule>
  </conditionalFormatting>
  <conditionalFormatting sqref="BH134:BH138">
    <cfRule type="colorScale" priority="67">
      <colorScale>
        <cfvo type="min"/>
        <cfvo type="percentile" val="50"/>
        <cfvo type="max"/>
        <color rgb="FFF8696B"/>
        <color rgb="FFFFEB84"/>
        <color rgb="FF63BE7B"/>
      </colorScale>
    </cfRule>
  </conditionalFormatting>
  <conditionalFormatting sqref="BH134:BI138">
    <cfRule type="colorScale" priority="66">
      <colorScale>
        <cfvo type="min"/>
        <cfvo type="percentile" val="50"/>
        <cfvo type="max"/>
        <color rgb="FFF8696B"/>
        <color rgb="FFFFEB84"/>
        <color rgb="FF63BE7B"/>
      </colorScale>
    </cfRule>
  </conditionalFormatting>
  <conditionalFormatting sqref="BJ134:BJ138">
    <cfRule type="colorScale" priority="65">
      <colorScale>
        <cfvo type="min"/>
        <cfvo type="percentile" val="50"/>
        <cfvo type="max"/>
        <color rgb="FFF8696B"/>
        <color rgb="FFFFEB84"/>
        <color rgb="FF63BE7B"/>
      </colorScale>
    </cfRule>
  </conditionalFormatting>
  <conditionalFormatting sqref="BJ134:BJ138">
    <cfRule type="colorScale" priority="64">
      <colorScale>
        <cfvo type="min"/>
        <cfvo type="percentile" val="50"/>
        <cfvo type="max"/>
        <color rgb="FFF8696B"/>
        <color rgb="FFFFEB84"/>
        <color rgb="FF63BE7B"/>
      </colorScale>
    </cfRule>
  </conditionalFormatting>
  <conditionalFormatting sqref="BJ134:BJ138">
    <cfRule type="colorScale" priority="63">
      <colorScale>
        <cfvo type="min"/>
        <cfvo type="percentile" val="50"/>
        <cfvo type="max"/>
        <color rgb="FFF8696B"/>
        <color rgb="FFFFEB84"/>
        <color rgb="FF63BE7B"/>
      </colorScale>
    </cfRule>
  </conditionalFormatting>
  <conditionalFormatting sqref="BJ134:BK138">
    <cfRule type="colorScale" priority="62">
      <colorScale>
        <cfvo type="min"/>
        <cfvo type="percentile" val="50"/>
        <cfvo type="max"/>
        <color rgb="FFF8696B"/>
        <color rgb="FFFFEB84"/>
        <color rgb="FF63BE7B"/>
      </colorScale>
    </cfRule>
  </conditionalFormatting>
  <conditionalFormatting sqref="BL134:BL138">
    <cfRule type="colorScale" priority="61">
      <colorScale>
        <cfvo type="min"/>
        <cfvo type="percentile" val="50"/>
        <cfvo type="max"/>
        <color rgb="FFF8696B"/>
        <color rgb="FFFFEB84"/>
        <color rgb="FF63BE7B"/>
      </colorScale>
    </cfRule>
  </conditionalFormatting>
  <conditionalFormatting sqref="BL134:BL138">
    <cfRule type="colorScale" priority="60">
      <colorScale>
        <cfvo type="min"/>
        <cfvo type="percentile" val="50"/>
        <cfvo type="max"/>
        <color rgb="FFF8696B"/>
        <color rgb="FFFFEB84"/>
        <color rgb="FF63BE7B"/>
      </colorScale>
    </cfRule>
  </conditionalFormatting>
  <conditionalFormatting sqref="BL134:BL138">
    <cfRule type="colorScale" priority="59">
      <colorScale>
        <cfvo type="min"/>
        <cfvo type="percentile" val="50"/>
        <cfvo type="max"/>
        <color rgb="FFF8696B"/>
        <color rgb="FFFFEB84"/>
        <color rgb="FF63BE7B"/>
      </colorScale>
    </cfRule>
  </conditionalFormatting>
  <conditionalFormatting sqref="BL134:BM138">
    <cfRule type="colorScale" priority="58">
      <colorScale>
        <cfvo type="min"/>
        <cfvo type="percentile" val="50"/>
        <cfvo type="max"/>
        <color rgb="FFF8696B"/>
        <color rgb="FFFFEB84"/>
        <color rgb="FF63BE7B"/>
      </colorScale>
    </cfRule>
  </conditionalFormatting>
  <conditionalFormatting sqref="H129:I133">
    <cfRule type="colorScale" priority="57">
      <colorScale>
        <cfvo type="min"/>
        <cfvo type="percentile" val="50"/>
        <cfvo type="max"/>
        <color rgb="FFF8696B"/>
        <color rgb="FFFFEB84"/>
        <color rgb="FF63BE7B"/>
      </colorScale>
    </cfRule>
  </conditionalFormatting>
  <conditionalFormatting sqref="J129:K133">
    <cfRule type="colorScale" priority="55">
      <colorScale>
        <cfvo type="min"/>
        <cfvo type="percentile" val="50"/>
        <cfvo type="max"/>
        <color rgb="FFF8696B"/>
        <color rgb="FFFFEB84"/>
        <color rgb="FF63BE7B"/>
      </colorScale>
    </cfRule>
  </conditionalFormatting>
  <conditionalFormatting sqref="J129:K133">
    <cfRule type="colorScale" priority="56">
      <colorScale>
        <cfvo type="min"/>
        <cfvo type="percentile" val="50"/>
        <cfvo type="max"/>
        <color rgb="FFF8696B"/>
        <color rgb="FFFFEB84"/>
        <color rgb="FF63BE7B"/>
      </colorScale>
    </cfRule>
  </conditionalFormatting>
  <conditionalFormatting sqref="L129:M133">
    <cfRule type="colorScale" priority="53">
      <colorScale>
        <cfvo type="min"/>
        <cfvo type="percentile" val="50"/>
        <cfvo type="max"/>
        <color rgb="FFF8696B"/>
        <color rgb="FFFFEB84"/>
        <color rgb="FF63BE7B"/>
      </colorScale>
    </cfRule>
  </conditionalFormatting>
  <conditionalFormatting sqref="L129:M133">
    <cfRule type="colorScale" priority="54">
      <colorScale>
        <cfvo type="min"/>
        <cfvo type="percentile" val="50"/>
        <cfvo type="max"/>
        <color rgb="FFF8696B"/>
        <color rgb="FFFFEB84"/>
        <color rgb="FF63BE7B"/>
      </colorScale>
    </cfRule>
  </conditionalFormatting>
  <conditionalFormatting sqref="N129:O133">
    <cfRule type="colorScale" priority="51">
      <colorScale>
        <cfvo type="min"/>
        <cfvo type="percentile" val="50"/>
        <cfvo type="max"/>
        <color rgb="FFF8696B"/>
        <color rgb="FFFFEB84"/>
        <color rgb="FF63BE7B"/>
      </colorScale>
    </cfRule>
  </conditionalFormatting>
  <conditionalFormatting sqref="N129:O133">
    <cfRule type="colorScale" priority="52">
      <colorScale>
        <cfvo type="min"/>
        <cfvo type="percentile" val="50"/>
        <cfvo type="max"/>
        <color rgb="FFF8696B"/>
        <color rgb="FFFFEB84"/>
        <color rgb="FF63BE7B"/>
      </colorScale>
    </cfRule>
  </conditionalFormatting>
  <conditionalFormatting sqref="P129:Q133">
    <cfRule type="colorScale" priority="49">
      <colorScale>
        <cfvo type="min"/>
        <cfvo type="percentile" val="50"/>
        <cfvo type="max"/>
        <color rgb="FFF8696B"/>
        <color rgb="FFFFEB84"/>
        <color rgb="FF63BE7B"/>
      </colorScale>
    </cfRule>
  </conditionalFormatting>
  <conditionalFormatting sqref="P129:Q133">
    <cfRule type="colorScale" priority="50">
      <colorScale>
        <cfvo type="min"/>
        <cfvo type="percentile" val="50"/>
        <cfvo type="max"/>
        <color rgb="FFF8696B"/>
        <color rgb="FFFFEB84"/>
        <color rgb="FF63BE7B"/>
      </colorScale>
    </cfRule>
  </conditionalFormatting>
  <conditionalFormatting sqref="R129:S133">
    <cfRule type="colorScale" priority="47">
      <colorScale>
        <cfvo type="min"/>
        <cfvo type="percentile" val="50"/>
        <cfvo type="max"/>
        <color rgb="FFF8696B"/>
        <color rgb="FFFFEB84"/>
        <color rgb="FF63BE7B"/>
      </colorScale>
    </cfRule>
  </conditionalFormatting>
  <conditionalFormatting sqref="R129:S133">
    <cfRule type="colorScale" priority="48">
      <colorScale>
        <cfvo type="min"/>
        <cfvo type="percentile" val="50"/>
        <cfvo type="max"/>
        <color rgb="FFF8696B"/>
        <color rgb="FFFFEB84"/>
        <color rgb="FF63BE7B"/>
      </colorScale>
    </cfRule>
  </conditionalFormatting>
  <conditionalFormatting sqref="T129:U133">
    <cfRule type="colorScale" priority="45">
      <colorScale>
        <cfvo type="min"/>
        <cfvo type="percentile" val="50"/>
        <cfvo type="max"/>
        <color rgb="FFF8696B"/>
        <color rgb="FFFFEB84"/>
        <color rgb="FF63BE7B"/>
      </colorScale>
    </cfRule>
  </conditionalFormatting>
  <conditionalFormatting sqref="T129:U133">
    <cfRule type="colorScale" priority="46">
      <colorScale>
        <cfvo type="min"/>
        <cfvo type="percentile" val="50"/>
        <cfvo type="max"/>
        <color rgb="FFF8696B"/>
        <color rgb="FFFFEB84"/>
        <color rgb="FF63BE7B"/>
      </colorScale>
    </cfRule>
  </conditionalFormatting>
  <conditionalFormatting sqref="V129:W133">
    <cfRule type="colorScale" priority="43">
      <colorScale>
        <cfvo type="min"/>
        <cfvo type="percentile" val="50"/>
        <cfvo type="max"/>
        <color rgb="FFF8696B"/>
        <color rgb="FFFFEB84"/>
        <color rgb="FF63BE7B"/>
      </colorScale>
    </cfRule>
  </conditionalFormatting>
  <conditionalFormatting sqref="V129:W133">
    <cfRule type="colorScale" priority="44">
      <colorScale>
        <cfvo type="min"/>
        <cfvo type="percentile" val="50"/>
        <cfvo type="max"/>
        <color rgb="FFF8696B"/>
        <color rgb="FFFFEB84"/>
        <color rgb="FF63BE7B"/>
      </colorScale>
    </cfRule>
  </conditionalFormatting>
  <conditionalFormatting sqref="X129:Y133">
    <cfRule type="colorScale" priority="41">
      <colorScale>
        <cfvo type="min"/>
        <cfvo type="percentile" val="50"/>
        <cfvo type="max"/>
        <color rgb="FFF8696B"/>
        <color rgb="FFFFEB84"/>
        <color rgb="FF63BE7B"/>
      </colorScale>
    </cfRule>
  </conditionalFormatting>
  <conditionalFormatting sqref="X129:Y133">
    <cfRule type="colorScale" priority="42">
      <colorScale>
        <cfvo type="min"/>
        <cfvo type="percentile" val="50"/>
        <cfvo type="max"/>
        <color rgb="FFF8696B"/>
        <color rgb="FFFFEB84"/>
        <color rgb="FF63BE7B"/>
      </colorScale>
    </cfRule>
  </conditionalFormatting>
  <conditionalFormatting sqref="Z129:AA133">
    <cfRule type="colorScale" priority="39">
      <colorScale>
        <cfvo type="min"/>
        <cfvo type="percentile" val="50"/>
        <cfvo type="max"/>
        <color rgb="FFF8696B"/>
        <color rgb="FFFFEB84"/>
        <color rgb="FF63BE7B"/>
      </colorScale>
    </cfRule>
  </conditionalFormatting>
  <conditionalFormatting sqref="Z129:AA133">
    <cfRule type="colorScale" priority="40">
      <colorScale>
        <cfvo type="min"/>
        <cfvo type="percentile" val="50"/>
        <cfvo type="max"/>
        <color rgb="FFF8696B"/>
        <color rgb="FFFFEB84"/>
        <color rgb="FF63BE7B"/>
      </colorScale>
    </cfRule>
  </conditionalFormatting>
  <conditionalFormatting sqref="AB129:AC133">
    <cfRule type="colorScale" priority="37">
      <colorScale>
        <cfvo type="min"/>
        <cfvo type="percentile" val="50"/>
        <cfvo type="max"/>
        <color rgb="FFF8696B"/>
        <color rgb="FFFFEB84"/>
        <color rgb="FF63BE7B"/>
      </colorScale>
    </cfRule>
  </conditionalFormatting>
  <conditionalFormatting sqref="AB129:AC133">
    <cfRule type="colorScale" priority="38">
      <colorScale>
        <cfvo type="min"/>
        <cfvo type="percentile" val="50"/>
        <cfvo type="max"/>
        <color rgb="FFF8696B"/>
        <color rgb="FFFFEB84"/>
        <color rgb="FF63BE7B"/>
      </colorScale>
    </cfRule>
  </conditionalFormatting>
  <conditionalFormatting sqref="AD129:AE133">
    <cfRule type="colorScale" priority="35">
      <colorScale>
        <cfvo type="min"/>
        <cfvo type="percentile" val="50"/>
        <cfvo type="max"/>
        <color rgb="FFF8696B"/>
        <color rgb="FFFFEB84"/>
        <color rgb="FF63BE7B"/>
      </colorScale>
    </cfRule>
  </conditionalFormatting>
  <conditionalFormatting sqref="AD129:AE133">
    <cfRule type="colorScale" priority="36">
      <colorScale>
        <cfvo type="min"/>
        <cfvo type="percentile" val="50"/>
        <cfvo type="max"/>
        <color rgb="FFF8696B"/>
        <color rgb="FFFFEB84"/>
        <color rgb="FF63BE7B"/>
      </colorScale>
    </cfRule>
  </conditionalFormatting>
  <conditionalFormatting sqref="AF129:AG133">
    <cfRule type="colorScale" priority="33">
      <colorScale>
        <cfvo type="min"/>
        <cfvo type="percentile" val="50"/>
        <cfvo type="max"/>
        <color rgb="FFF8696B"/>
        <color rgb="FFFFEB84"/>
        <color rgb="FF63BE7B"/>
      </colorScale>
    </cfRule>
  </conditionalFormatting>
  <conditionalFormatting sqref="AF129:AG133">
    <cfRule type="colorScale" priority="34">
      <colorScale>
        <cfvo type="min"/>
        <cfvo type="percentile" val="50"/>
        <cfvo type="max"/>
        <color rgb="FFF8696B"/>
        <color rgb="FFFFEB84"/>
        <color rgb="FF63BE7B"/>
      </colorScale>
    </cfRule>
  </conditionalFormatting>
  <conditionalFormatting sqref="AH129:AI133">
    <cfRule type="colorScale" priority="31">
      <colorScale>
        <cfvo type="min"/>
        <cfvo type="percentile" val="50"/>
        <cfvo type="max"/>
        <color rgb="FFF8696B"/>
        <color rgb="FFFFEB84"/>
        <color rgb="FF63BE7B"/>
      </colorScale>
    </cfRule>
  </conditionalFormatting>
  <conditionalFormatting sqref="AH129:AI133">
    <cfRule type="colorScale" priority="32">
      <colorScale>
        <cfvo type="min"/>
        <cfvo type="percentile" val="50"/>
        <cfvo type="max"/>
        <color rgb="FFF8696B"/>
        <color rgb="FFFFEB84"/>
        <color rgb="FF63BE7B"/>
      </colorScale>
    </cfRule>
  </conditionalFormatting>
  <conditionalFormatting sqref="AJ129:AK133">
    <cfRule type="colorScale" priority="29">
      <colorScale>
        <cfvo type="min"/>
        <cfvo type="percentile" val="50"/>
        <cfvo type="max"/>
        <color rgb="FFF8696B"/>
        <color rgb="FFFFEB84"/>
        <color rgb="FF63BE7B"/>
      </colorScale>
    </cfRule>
  </conditionalFormatting>
  <conditionalFormatting sqref="AJ129:AK133">
    <cfRule type="colorScale" priority="30">
      <colorScale>
        <cfvo type="min"/>
        <cfvo type="percentile" val="50"/>
        <cfvo type="max"/>
        <color rgb="FFF8696B"/>
        <color rgb="FFFFEB84"/>
        <color rgb="FF63BE7B"/>
      </colorScale>
    </cfRule>
  </conditionalFormatting>
  <conditionalFormatting sqref="AL129:AM133">
    <cfRule type="colorScale" priority="27">
      <colorScale>
        <cfvo type="min"/>
        <cfvo type="percentile" val="50"/>
        <cfvo type="max"/>
        <color rgb="FFF8696B"/>
        <color rgb="FFFFEB84"/>
        <color rgb="FF63BE7B"/>
      </colorScale>
    </cfRule>
  </conditionalFormatting>
  <conditionalFormatting sqref="AL129:AM133">
    <cfRule type="colorScale" priority="28">
      <colorScale>
        <cfvo type="min"/>
        <cfvo type="percentile" val="50"/>
        <cfvo type="max"/>
        <color rgb="FFF8696B"/>
        <color rgb="FFFFEB84"/>
        <color rgb="FF63BE7B"/>
      </colorScale>
    </cfRule>
  </conditionalFormatting>
  <conditionalFormatting sqref="AN129:AO133">
    <cfRule type="colorScale" priority="25">
      <colorScale>
        <cfvo type="min"/>
        <cfvo type="percentile" val="50"/>
        <cfvo type="max"/>
        <color rgb="FFF8696B"/>
        <color rgb="FFFFEB84"/>
        <color rgb="FF63BE7B"/>
      </colorScale>
    </cfRule>
  </conditionalFormatting>
  <conditionalFormatting sqref="AN129:AO133">
    <cfRule type="colorScale" priority="26">
      <colorScale>
        <cfvo type="min"/>
        <cfvo type="percentile" val="50"/>
        <cfvo type="max"/>
        <color rgb="FFF8696B"/>
        <color rgb="FFFFEB84"/>
        <color rgb="FF63BE7B"/>
      </colorScale>
    </cfRule>
  </conditionalFormatting>
  <conditionalFormatting sqref="AP129:AQ133">
    <cfRule type="colorScale" priority="23">
      <colorScale>
        <cfvo type="min"/>
        <cfvo type="percentile" val="50"/>
        <cfvo type="max"/>
        <color rgb="FFF8696B"/>
        <color rgb="FFFFEB84"/>
        <color rgb="FF63BE7B"/>
      </colorScale>
    </cfRule>
  </conditionalFormatting>
  <conditionalFormatting sqref="AP129:AQ133">
    <cfRule type="colorScale" priority="24">
      <colorScale>
        <cfvo type="min"/>
        <cfvo type="percentile" val="50"/>
        <cfvo type="max"/>
        <color rgb="FFF8696B"/>
        <color rgb="FFFFEB84"/>
        <color rgb="FF63BE7B"/>
      </colorScale>
    </cfRule>
  </conditionalFormatting>
  <conditionalFormatting sqref="AR129:AS133">
    <cfRule type="colorScale" priority="21">
      <colorScale>
        <cfvo type="min"/>
        <cfvo type="percentile" val="50"/>
        <cfvo type="max"/>
        <color rgb="FFF8696B"/>
        <color rgb="FFFFEB84"/>
        <color rgb="FF63BE7B"/>
      </colorScale>
    </cfRule>
  </conditionalFormatting>
  <conditionalFormatting sqref="AR129:AS133">
    <cfRule type="colorScale" priority="22">
      <colorScale>
        <cfvo type="min"/>
        <cfvo type="percentile" val="50"/>
        <cfvo type="max"/>
        <color rgb="FFF8696B"/>
        <color rgb="FFFFEB84"/>
        <color rgb="FF63BE7B"/>
      </colorScale>
    </cfRule>
  </conditionalFormatting>
  <conditionalFormatting sqref="AT129:AU133">
    <cfRule type="colorScale" priority="19">
      <colorScale>
        <cfvo type="min"/>
        <cfvo type="percentile" val="50"/>
        <cfvo type="max"/>
        <color rgb="FFF8696B"/>
        <color rgb="FFFFEB84"/>
        <color rgb="FF63BE7B"/>
      </colorScale>
    </cfRule>
  </conditionalFormatting>
  <conditionalFormatting sqref="AT129:AU133">
    <cfRule type="colorScale" priority="20">
      <colorScale>
        <cfvo type="min"/>
        <cfvo type="percentile" val="50"/>
        <cfvo type="max"/>
        <color rgb="FFF8696B"/>
        <color rgb="FFFFEB84"/>
        <color rgb="FF63BE7B"/>
      </colorScale>
    </cfRule>
  </conditionalFormatting>
  <conditionalFormatting sqref="AV129:AW133">
    <cfRule type="colorScale" priority="17">
      <colorScale>
        <cfvo type="min"/>
        <cfvo type="percentile" val="50"/>
        <cfvo type="max"/>
        <color rgb="FFF8696B"/>
        <color rgb="FFFFEB84"/>
        <color rgb="FF63BE7B"/>
      </colorScale>
    </cfRule>
  </conditionalFormatting>
  <conditionalFormatting sqref="AV129:AW133">
    <cfRule type="colorScale" priority="18">
      <colorScale>
        <cfvo type="min"/>
        <cfvo type="percentile" val="50"/>
        <cfvo type="max"/>
        <color rgb="FFF8696B"/>
        <color rgb="FFFFEB84"/>
        <color rgb="FF63BE7B"/>
      </colorScale>
    </cfRule>
  </conditionalFormatting>
  <conditionalFormatting sqref="AX129:AY133">
    <cfRule type="colorScale" priority="15">
      <colorScale>
        <cfvo type="min"/>
        <cfvo type="percentile" val="50"/>
        <cfvo type="max"/>
        <color rgb="FFF8696B"/>
        <color rgb="FFFFEB84"/>
        <color rgb="FF63BE7B"/>
      </colorScale>
    </cfRule>
  </conditionalFormatting>
  <conditionalFormatting sqref="AX129:AY133">
    <cfRule type="colorScale" priority="16">
      <colorScale>
        <cfvo type="min"/>
        <cfvo type="percentile" val="50"/>
        <cfvo type="max"/>
        <color rgb="FFF8696B"/>
        <color rgb="FFFFEB84"/>
        <color rgb="FF63BE7B"/>
      </colorScale>
    </cfRule>
  </conditionalFormatting>
  <conditionalFormatting sqref="AZ129:BA133">
    <cfRule type="colorScale" priority="13">
      <colorScale>
        <cfvo type="min"/>
        <cfvo type="percentile" val="50"/>
        <cfvo type="max"/>
        <color rgb="FFF8696B"/>
        <color rgb="FFFFEB84"/>
        <color rgb="FF63BE7B"/>
      </colorScale>
    </cfRule>
  </conditionalFormatting>
  <conditionalFormatting sqref="AZ129:BA133">
    <cfRule type="colorScale" priority="14">
      <colorScale>
        <cfvo type="min"/>
        <cfvo type="percentile" val="50"/>
        <cfvo type="max"/>
        <color rgb="FFF8696B"/>
        <color rgb="FFFFEB84"/>
        <color rgb="FF63BE7B"/>
      </colorScale>
    </cfRule>
  </conditionalFormatting>
  <conditionalFormatting sqref="BB129:BC133">
    <cfRule type="colorScale" priority="11">
      <colorScale>
        <cfvo type="min"/>
        <cfvo type="percentile" val="50"/>
        <cfvo type="max"/>
        <color rgb="FFF8696B"/>
        <color rgb="FFFFEB84"/>
        <color rgb="FF63BE7B"/>
      </colorScale>
    </cfRule>
  </conditionalFormatting>
  <conditionalFormatting sqref="BB129:BC133">
    <cfRule type="colorScale" priority="12">
      <colorScale>
        <cfvo type="min"/>
        <cfvo type="percentile" val="50"/>
        <cfvo type="max"/>
        <color rgb="FFF8696B"/>
        <color rgb="FFFFEB84"/>
        <color rgb="FF63BE7B"/>
      </colorScale>
    </cfRule>
  </conditionalFormatting>
  <conditionalFormatting sqref="BD129:BE133">
    <cfRule type="colorScale" priority="9">
      <colorScale>
        <cfvo type="min"/>
        <cfvo type="percentile" val="50"/>
        <cfvo type="max"/>
        <color rgb="FFF8696B"/>
        <color rgb="FFFFEB84"/>
        <color rgb="FF63BE7B"/>
      </colorScale>
    </cfRule>
  </conditionalFormatting>
  <conditionalFormatting sqref="BD129:BE133">
    <cfRule type="colorScale" priority="10">
      <colorScale>
        <cfvo type="min"/>
        <cfvo type="percentile" val="50"/>
        <cfvo type="max"/>
        <color rgb="FFF8696B"/>
        <color rgb="FFFFEB84"/>
        <color rgb="FF63BE7B"/>
      </colorScale>
    </cfRule>
  </conditionalFormatting>
  <conditionalFormatting sqref="BF129:BG133">
    <cfRule type="colorScale" priority="7">
      <colorScale>
        <cfvo type="min"/>
        <cfvo type="percentile" val="50"/>
        <cfvo type="max"/>
        <color rgb="FFF8696B"/>
        <color rgb="FFFFEB84"/>
        <color rgb="FF63BE7B"/>
      </colorScale>
    </cfRule>
  </conditionalFormatting>
  <conditionalFormatting sqref="BF129:BG133">
    <cfRule type="colorScale" priority="8">
      <colorScale>
        <cfvo type="min"/>
        <cfvo type="percentile" val="50"/>
        <cfvo type="max"/>
        <color rgb="FFF8696B"/>
        <color rgb="FFFFEB84"/>
        <color rgb="FF63BE7B"/>
      </colorScale>
    </cfRule>
  </conditionalFormatting>
  <conditionalFormatting sqref="BH129:BI133">
    <cfRule type="colorScale" priority="5">
      <colorScale>
        <cfvo type="min"/>
        <cfvo type="percentile" val="50"/>
        <cfvo type="max"/>
        <color rgb="FFF8696B"/>
        <color rgb="FFFFEB84"/>
        <color rgb="FF63BE7B"/>
      </colorScale>
    </cfRule>
  </conditionalFormatting>
  <conditionalFormatting sqref="BH129:BI133">
    <cfRule type="colorScale" priority="6">
      <colorScale>
        <cfvo type="min"/>
        <cfvo type="percentile" val="50"/>
        <cfvo type="max"/>
        <color rgb="FFF8696B"/>
        <color rgb="FFFFEB84"/>
        <color rgb="FF63BE7B"/>
      </colorScale>
    </cfRule>
  </conditionalFormatting>
  <conditionalFormatting sqref="BJ129:BK133">
    <cfRule type="colorScale" priority="3">
      <colorScale>
        <cfvo type="min"/>
        <cfvo type="percentile" val="50"/>
        <cfvo type="max"/>
        <color rgb="FFF8696B"/>
        <color rgb="FFFFEB84"/>
        <color rgb="FF63BE7B"/>
      </colorScale>
    </cfRule>
  </conditionalFormatting>
  <conditionalFormatting sqref="BJ129:BK133">
    <cfRule type="colorScale" priority="4">
      <colorScale>
        <cfvo type="min"/>
        <cfvo type="percentile" val="50"/>
        <cfvo type="max"/>
        <color rgb="FFF8696B"/>
        <color rgb="FFFFEB84"/>
        <color rgb="FF63BE7B"/>
      </colorScale>
    </cfRule>
  </conditionalFormatting>
  <conditionalFormatting sqref="BL129:BM133">
    <cfRule type="colorScale" priority="1">
      <colorScale>
        <cfvo type="min"/>
        <cfvo type="percentile" val="50"/>
        <cfvo type="max"/>
        <color rgb="FFF8696B"/>
        <color rgb="FFFFEB84"/>
        <color rgb="FF63BE7B"/>
      </colorScale>
    </cfRule>
  </conditionalFormatting>
  <conditionalFormatting sqref="BL129:BM133">
    <cfRule type="colorScale" priority="2">
      <colorScale>
        <cfvo type="min"/>
        <cfvo type="percentile" val="50"/>
        <cfvo type="max"/>
        <color rgb="FFF8696B"/>
        <color rgb="FFFFEB84"/>
        <color rgb="FF63BE7B"/>
      </colorScale>
    </cfRule>
  </conditionalFormatting>
  <pageMargins left="0.7" right="0.7" top="0.75" bottom="0.75" header="0.3" footer="0.3"/>
  <pageSetup orientation="portrait" r:id="rId1"/>
  <headerFooter alignWithMargins="0"/>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37"/>
  <sheetViews>
    <sheetView topLeftCell="A14" workbookViewId="0">
      <selection activeCell="A26" sqref="A26:D37"/>
    </sheetView>
  </sheetViews>
  <sheetFormatPr defaultRowHeight="18.75" x14ac:dyDescent="0.3"/>
  <cols>
    <col min="1" max="1" width="4.140625" style="49" bestFit="1" customWidth="1"/>
    <col min="2" max="2" width="45.85546875" style="50" bestFit="1" customWidth="1"/>
    <col min="3" max="3" width="5.140625" style="49" bestFit="1" customWidth="1"/>
    <col min="4" max="5" width="4.85546875" style="49" bestFit="1" customWidth="1"/>
    <col min="6" max="6" width="5.5703125" style="49" bestFit="1" customWidth="1"/>
    <col min="7" max="7" width="4.85546875" style="49" bestFit="1" customWidth="1"/>
    <col min="8" max="8" width="5.5703125" style="49" bestFit="1" customWidth="1"/>
    <col min="9" max="9" width="5.140625" style="49" bestFit="1" customWidth="1"/>
    <col min="10" max="10" width="14.85546875" style="49" bestFit="1" customWidth="1"/>
    <col min="11" max="11" width="9.140625" style="49"/>
    <col min="12" max="12" width="4.5703125" style="49" bestFit="1" customWidth="1"/>
    <col min="13" max="13" width="45.85546875" style="49" bestFit="1" customWidth="1"/>
    <col min="14" max="14" width="4.5703125" style="49" bestFit="1" customWidth="1"/>
    <col min="15" max="15" width="9.140625" style="49"/>
    <col min="16" max="16" width="4.5703125" style="49" bestFit="1" customWidth="1"/>
    <col min="17" max="16384" width="9.140625" style="49"/>
  </cols>
  <sheetData>
    <row r="1" spans="2:10" x14ac:dyDescent="0.3">
      <c r="D1" s="50">
        <v>1</v>
      </c>
      <c r="E1" s="50">
        <v>2</v>
      </c>
      <c r="F1" s="50">
        <v>3</v>
      </c>
      <c r="G1" s="50">
        <v>4</v>
      </c>
      <c r="H1" s="50">
        <v>5</v>
      </c>
    </row>
    <row r="2" spans="2:10" x14ac:dyDescent="0.3">
      <c r="B2" s="50" t="s">
        <v>353</v>
      </c>
      <c r="C2" s="134" t="s">
        <v>408</v>
      </c>
      <c r="D2" s="49">
        <v>20</v>
      </c>
      <c r="E2" s="49">
        <v>18</v>
      </c>
      <c r="F2" s="49">
        <v>38</v>
      </c>
      <c r="G2" s="49">
        <v>18</v>
      </c>
      <c r="H2" s="49">
        <v>28</v>
      </c>
      <c r="I2" s="134" t="s">
        <v>409</v>
      </c>
    </row>
    <row r="3" spans="2:10" x14ac:dyDescent="0.3">
      <c r="B3" s="50" t="s">
        <v>354</v>
      </c>
      <c r="C3" s="134"/>
      <c r="D3" s="49">
        <v>30</v>
      </c>
      <c r="E3" s="49">
        <v>27</v>
      </c>
      <c r="F3" s="49">
        <v>38</v>
      </c>
      <c r="G3" s="49">
        <v>11</v>
      </c>
      <c r="H3" s="49">
        <v>16</v>
      </c>
      <c r="I3" s="134"/>
    </row>
    <row r="4" spans="2:10" x14ac:dyDescent="0.3">
      <c r="B4" s="50" t="s">
        <v>355</v>
      </c>
      <c r="C4" s="134"/>
      <c r="D4" s="49">
        <v>31</v>
      </c>
      <c r="E4" s="49">
        <v>33</v>
      </c>
      <c r="F4" s="49">
        <v>32</v>
      </c>
      <c r="G4" s="49">
        <v>10</v>
      </c>
      <c r="H4" s="49">
        <v>16</v>
      </c>
      <c r="I4" s="134"/>
    </row>
    <row r="5" spans="2:10" x14ac:dyDescent="0.3">
      <c r="B5" s="50" t="s">
        <v>356</v>
      </c>
      <c r="C5" s="134"/>
      <c r="D5" s="49">
        <v>22</v>
      </c>
      <c r="E5" s="49">
        <v>24</v>
      </c>
      <c r="F5" s="49">
        <v>36</v>
      </c>
      <c r="G5" s="49">
        <v>22</v>
      </c>
      <c r="H5" s="49">
        <v>18</v>
      </c>
      <c r="I5" s="134"/>
    </row>
    <row r="6" spans="2:10" x14ac:dyDescent="0.3">
      <c r="B6" s="50" t="s">
        <v>357</v>
      </c>
      <c r="C6" s="134"/>
      <c r="D6" s="49">
        <v>44</v>
      </c>
      <c r="E6" s="49">
        <v>22</v>
      </c>
      <c r="F6" s="49">
        <v>27</v>
      </c>
      <c r="G6" s="49">
        <v>12</v>
      </c>
      <c r="H6" s="49">
        <v>17</v>
      </c>
      <c r="I6" s="134"/>
    </row>
    <row r="7" spans="2:10" x14ac:dyDescent="0.3">
      <c r="B7" s="50" t="s">
        <v>358</v>
      </c>
      <c r="C7" s="134"/>
      <c r="D7" s="49">
        <v>49</v>
      </c>
      <c r="E7" s="49">
        <v>20</v>
      </c>
      <c r="F7" s="49">
        <v>32</v>
      </c>
      <c r="G7" s="49">
        <v>7</v>
      </c>
      <c r="H7" s="49">
        <v>14</v>
      </c>
      <c r="I7" s="134"/>
    </row>
    <row r="8" spans="2:10" x14ac:dyDescent="0.3">
      <c r="B8" s="50" t="s">
        <v>400</v>
      </c>
      <c r="C8" s="134"/>
      <c r="D8" s="49">
        <v>25</v>
      </c>
      <c r="E8" s="49">
        <v>22</v>
      </c>
      <c r="F8" s="49">
        <v>40</v>
      </c>
      <c r="G8" s="49">
        <v>10</v>
      </c>
      <c r="H8" s="49">
        <v>25</v>
      </c>
      <c r="I8" s="134"/>
    </row>
    <row r="9" spans="2:10" x14ac:dyDescent="0.3">
      <c r="B9" s="50" t="s">
        <v>359</v>
      </c>
      <c r="C9" s="134"/>
      <c r="D9" s="49">
        <v>18</v>
      </c>
      <c r="E9" s="49">
        <v>20</v>
      </c>
      <c r="F9" s="49">
        <v>49</v>
      </c>
      <c r="G9" s="49">
        <v>9</v>
      </c>
      <c r="H9" s="49">
        <v>26</v>
      </c>
      <c r="I9" s="134"/>
    </row>
    <row r="10" spans="2:10" x14ac:dyDescent="0.3">
      <c r="B10" s="50" t="s">
        <v>351</v>
      </c>
      <c r="C10" s="134"/>
      <c r="D10" s="49">
        <v>27</v>
      </c>
      <c r="E10" s="49">
        <v>17</v>
      </c>
      <c r="F10" s="49">
        <v>41</v>
      </c>
      <c r="G10" s="49">
        <v>19</v>
      </c>
      <c r="H10" s="49">
        <v>18</v>
      </c>
      <c r="I10" s="134"/>
    </row>
    <row r="11" spans="2:10" x14ac:dyDescent="0.3">
      <c r="B11" s="50" t="s">
        <v>352</v>
      </c>
      <c r="C11" s="134"/>
      <c r="D11" s="49">
        <v>25</v>
      </c>
      <c r="E11" s="49">
        <v>16</v>
      </c>
      <c r="F11" s="49">
        <v>46</v>
      </c>
      <c r="G11" s="49">
        <v>16</v>
      </c>
      <c r="H11" s="49">
        <v>19</v>
      </c>
      <c r="I11" s="134"/>
    </row>
    <row r="12" spans="2:10" x14ac:dyDescent="0.3">
      <c r="D12" s="50">
        <v>1</v>
      </c>
      <c r="E12" s="50">
        <v>2</v>
      </c>
      <c r="F12" s="50">
        <v>3</v>
      </c>
      <c r="G12" s="50">
        <v>4</v>
      </c>
      <c r="H12" s="50">
        <v>5</v>
      </c>
    </row>
    <row r="14" spans="2:10" s="34" customFormat="1" x14ac:dyDescent="0.25">
      <c r="C14" s="35"/>
      <c r="D14" s="35" t="s">
        <v>410</v>
      </c>
      <c r="E14" s="35" t="s">
        <v>411</v>
      </c>
      <c r="F14" s="35" t="s">
        <v>412</v>
      </c>
      <c r="G14" s="35" t="s">
        <v>413</v>
      </c>
      <c r="H14" s="35" t="s">
        <v>414</v>
      </c>
      <c r="I14" s="35"/>
      <c r="J14" s="35" t="s">
        <v>415</v>
      </c>
    </row>
    <row r="15" spans="2:10" s="34" customFormat="1" x14ac:dyDescent="0.25">
      <c r="B15" s="36" t="s">
        <v>353</v>
      </c>
      <c r="C15" s="35"/>
      <c r="D15" s="34">
        <f t="shared" ref="D15:D24" si="0">D2*$D$1</f>
        <v>20</v>
      </c>
      <c r="E15" s="34">
        <f t="shared" ref="E15:E24" si="1">E2*$E$1</f>
        <v>36</v>
      </c>
      <c r="F15" s="34">
        <f t="shared" ref="F15:F24" si="2">F2*$F$1</f>
        <v>114</v>
      </c>
      <c r="G15" s="34">
        <f t="shared" ref="G15:G24" si="3">G2*$G$1</f>
        <v>72</v>
      </c>
      <c r="H15" s="34">
        <f t="shared" ref="H15:H24" si="4">H2*$H$1</f>
        <v>140</v>
      </c>
      <c r="I15" s="35"/>
      <c r="J15" s="34">
        <f>SUM(D15:I15)</f>
        <v>382</v>
      </c>
    </row>
    <row r="16" spans="2:10" s="34" customFormat="1" x14ac:dyDescent="0.25">
      <c r="B16" s="36" t="s">
        <v>354</v>
      </c>
      <c r="C16" s="35"/>
      <c r="D16" s="34">
        <f t="shared" si="0"/>
        <v>30</v>
      </c>
      <c r="E16" s="34">
        <f t="shared" si="1"/>
        <v>54</v>
      </c>
      <c r="F16" s="34">
        <f t="shared" si="2"/>
        <v>114</v>
      </c>
      <c r="G16" s="34">
        <f t="shared" si="3"/>
        <v>44</v>
      </c>
      <c r="H16" s="34">
        <f t="shared" si="4"/>
        <v>80</v>
      </c>
      <c r="I16" s="35"/>
      <c r="J16" s="34">
        <f t="shared" ref="J16:J24" si="5">SUM(D16:I16)</f>
        <v>322</v>
      </c>
    </row>
    <row r="17" spans="1:10" s="34" customFormat="1" x14ac:dyDescent="0.25">
      <c r="B17" s="36" t="s">
        <v>355</v>
      </c>
      <c r="C17" s="35"/>
      <c r="D17" s="34">
        <f t="shared" si="0"/>
        <v>31</v>
      </c>
      <c r="E17" s="34">
        <f t="shared" si="1"/>
        <v>66</v>
      </c>
      <c r="F17" s="34">
        <f t="shared" si="2"/>
        <v>96</v>
      </c>
      <c r="G17" s="34">
        <f t="shared" si="3"/>
        <v>40</v>
      </c>
      <c r="H17" s="34">
        <f t="shared" si="4"/>
        <v>80</v>
      </c>
      <c r="I17" s="35"/>
      <c r="J17" s="34">
        <f t="shared" si="5"/>
        <v>313</v>
      </c>
    </row>
    <row r="18" spans="1:10" s="34" customFormat="1" x14ac:dyDescent="0.25">
      <c r="B18" s="36" t="s">
        <v>356</v>
      </c>
      <c r="C18" s="35"/>
      <c r="D18" s="34">
        <f t="shared" si="0"/>
        <v>22</v>
      </c>
      <c r="E18" s="34">
        <f t="shared" si="1"/>
        <v>48</v>
      </c>
      <c r="F18" s="34">
        <f t="shared" si="2"/>
        <v>108</v>
      </c>
      <c r="G18" s="34">
        <f t="shared" si="3"/>
        <v>88</v>
      </c>
      <c r="H18" s="34">
        <f t="shared" si="4"/>
        <v>90</v>
      </c>
      <c r="I18" s="35"/>
      <c r="J18" s="34">
        <f t="shared" si="5"/>
        <v>356</v>
      </c>
    </row>
    <row r="19" spans="1:10" s="34" customFormat="1" x14ac:dyDescent="0.25">
      <c r="B19" s="36" t="s">
        <v>357</v>
      </c>
      <c r="C19" s="35"/>
      <c r="D19" s="34">
        <f t="shared" si="0"/>
        <v>44</v>
      </c>
      <c r="E19" s="34">
        <f t="shared" si="1"/>
        <v>44</v>
      </c>
      <c r="F19" s="34">
        <f t="shared" si="2"/>
        <v>81</v>
      </c>
      <c r="G19" s="34">
        <f t="shared" si="3"/>
        <v>48</v>
      </c>
      <c r="H19" s="34">
        <f t="shared" si="4"/>
        <v>85</v>
      </c>
      <c r="I19" s="35"/>
      <c r="J19" s="34">
        <f t="shared" si="5"/>
        <v>302</v>
      </c>
    </row>
    <row r="20" spans="1:10" s="34" customFormat="1" x14ac:dyDescent="0.25">
      <c r="B20" s="36" t="s">
        <v>358</v>
      </c>
      <c r="C20" s="35"/>
      <c r="D20" s="34">
        <f t="shared" si="0"/>
        <v>49</v>
      </c>
      <c r="E20" s="34">
        <f t="shared" si="1"/>
        <v>40</v>
      </c>
      <c r="F20" s="34">
        <f t="shared" si="2"/>
        <v>96</v>
      </c>
      <c r="G20" s="34">
        <f t="shared" si="3"/>
        <v>28</v>
      </c>
      <c r="H20" s="34">
        <f t="shared" si="4"/>
        <v>70</v>
      </c>
      <c r="I20" s="35"/>
      <c r="J20" s="34">
        <f t="shared" si="5"/>
        <v>283</v>
      </c>
    </row>
    <row r="21" spans="1:10" s="34" customFormat="1" x14ac:dyDescent="0.25">
      <c r="B21" s="36" t="s">
        <v>349</v>
      </c>
      <c r="C21" s="35"/>
      <c r="D21" s="34">
        <f t="shared" si="0"/>
        <v>25</v>
      </c>
      <c r="E21" s="34">
        <f t="shared" si="1"/>
        <v>44</v>
      </c>
      <c r="F21" s="34">
        <f t="shared" si="2"/>
        <v>120</v>
      </c>
      <c r="G21" s="34">
        <f t="shared" si="3"/>
        <v>40</v>
      </c>
      <c r="H21" s="34">
        <f t="shared" si="4"/>
        <v>125</v>
      </c>
      <c r="I21" s="35"/>
      <c r="J21" s="34">
        <f t="shared" si="5"/>
        <v>354</v>
      </c>
    </row>
    <row r="22" spans="1:10" s="34" customFormat="1" x14ac:dyDescent="0.25">
      <c r="B22" s="36" t="s">
        <v>359</v>
      </c>
      <c r="C22" s="35"/>
      <c r="D22" s="34">
        <f t="shared" si="0"/>
        <v>18</v>
      </c>
      <c r="E22" s="34">
        <f t="shared" si="1"/>
        <v>40</v>
      </c>
      <c r="F22" s="34">
        <f t="shared" si="2"/>
        <v>147</v>
      </c>
      <c r="G22" s="34">
        <f t="shared" si="3"/>
        <v>36</v>
      </c>
      <c r="H22" s="34">
        <f t="shared" si="4"/>
        <v>130</v>
      </c>
      <c r="I22" s="35"/>
      <c r="J22" s="34">
        <f t="shared" si="5"/>
        <v>371</v>
      </c>
    </row>
    <row r="23" spans="1:10" s="34" customFormat="1" x14ac:dyDescent="0.25">
      <c r="B23" s="36" t="s">
        <v>351</v>
      </c>
      <c r="C23" s="35"/>
      <c r="D23" s="34">
        <f t="shared" si="0"/>
        <v>27</v>
      </c>
      <c r="E23" s="34">
        <f t="shared" si="1"/>
        <v>34</v>
      </c>
      <c r="F23" s="34">
        <f t="shared" si="2"/>
        <v>123</v>
      </c>
      <c r="G23" s="34">
        <f t="shared" si="3"/>
        <v>76</v>
      </c>
      <c r="H23" s="34">
        <f t="shared" si="4"/>
        <v>90</v>
      </c>
      <c r="I23" s="35"/>
      <c r="J23" s="34">
        <f t="shared" si="5"/>
        <v>350</v>
      </c>
    </row>
    <row r="24" spans="1:10" s="34" customFormat="1" x14ac:dyDescent="0.25">
      <c r="B24" s="36" t="s">
        <v>352</v>
      </c>
      <c r="C24" s="35"/>
      <c r="D24" s="34">
        <f t="shared" si="0"/>
        <v>25</v>
      </c>
      <c r="E24" s="34">
        <f t="shared" si="1"/>
        <v>32</v>
      </c>
      <c r="F24" s="34">
        <f t="shared" si="2"/>
        <v>138</v>
      </c>
      <c r="G24" s="34">
        <f t="shared" si="3"/>
        <v>64</v>
      </c>
      <c r="H24" s="34">
        <f t="shared" si="4"/>
        <v>95</v>
      </c>
      <c r="I24" s="35"/>
      <c r="J24" s="34">
        <f t="shared" si="5"/>
        <v>354</v>
      </c>
    </row>
    <row r="26" spans="1:10" ht="18.75" customHeight="1" x14ac:dyDescent="0.3">
      <c r="A26" s="125" t="s">
        <v>423</v>
      </c>
      <c r="B26" s="125"/>
      <c r="C26" s="125"/>
      <c r="D26" s="125"/>
    </row>
    <row r="27" spans="1:10" x14ac:dyDescent="0.3">
      <c r="A27" s="125"/>
      <c r="B27" s="125"/>
      <c r="C27" s="125"/>
      <c r="D27" s="125"/>
    </row>
    <row r="28" spans="1:10" x14ac:dyDescent="0.3">
      <c r="A28" s="37">
        <v>1</v>
      </c>
      <c r="B28" s="59" t="s">
        <v>358</v>
      </c>
      <c r="C28" s="59"/>
      <c r="D28" s="59"/>
      <c r="E28" s="56"/>
      <c r="F28" s="56"/>
      <c r="G28" s="56"/>
    </row>
    <row r="29" spans="1:10" x14ac:dyDescent="0.3">
      <c r="A29" s="37">
        <v>2</v>
      </c>
      <c r="B29" s="38" t="s">
        <v>357</v>
      </c>
      <c r="C29" s="38"/>
      <c r="D29" s="38"/>
      <c r="E29" s="36"/>
      <c r="F29" s="36"/>
      <c r="G29" s="36"/>
    </row>
    <row r="30" spans="1:10" x14ac:dyDescent="0.3">
      <c r="A30" s="37">
        <v>3</v>
      </c>
      <c r="B30" s="38" t="s">
        <v>355</v>
      </c>
      <c r="C30" s="38"/>
      <c r="D30" s="38"/>
      <c r="E30" s="36"/>
      <c r="F30" s="36"/>
      <c r="G30" s="36"/>
    </row>
    <row r="31" spans="1:10" x14ac:dyDescent="0.3">
      <c r="A31" s="37">
        <v>4</v>
      </c>
      <c r="B31" s="38" t="s">
        <v>354</v>
      </c>
      <c r="C31" s="38"/>
      <c r="D31" s="38"/>
      <c r="E31" s="36"/>
      <c r="F31" s="36"/>
      <c r="G31" s="36"/>
    </row>
    <row r="32" spans="1:10" x14ac:dyDescent="0.3">
      <c r="A32" s="37">
        <v>5</v>
      </c>
      <c r="B32" s="38" t="s">
        <v>351</v>
      </c>
      <c r="C32" s="38"/>
      <c r="D32" s="38"/>
      <c r="E32" s="36"/>
      <c r="F32" s="36"/>
      <c r="G32" s="36"/>
    </row>
    <row r="33" spans="1:9" x14ac:dyDescent="0.3">
      <c r="A33" s="57">
        <v>6</v>
      </c>
      <c r="B33" s="58" t="s">
        <v>349</v>
      </c>
      <c r="C33" s="58"/>
      <c r="D33" s="131" t="s">
        <v>419</v>
      </c>
      <c r="E33" s="36"/>
      <c r="F33" s="36"/>
      <c r="G33" s="36"/>
    </row>
    <row r="34" spans="1:9" x14ac:dyDescent="0.3">
      <c r="A34" s="57">
        <v>7</v>
      </c>
      <c r="B34" s="58" t="s">
        <v>352</v>
      </c>
      <c r="C34" s="58"/>
      <c r="D34" s="131"/>
      <c r="E34" s="36"/>
      <c r="F34" s="36"/>
      <c r="G34" s="36"/>
    </row>
    <row r="35" spans="1:9" x14ac:dyDescent="0.3">
      <c r="A35" s="37">
        <v>8</v>
      </c>
      <c r="B35" s="38" t="s">
        <v>356</v>
      </c>
      <c r="C35" s="38"/>
      <c r="D35" s="38"/>
      <c r="E35" s="36"/>
      <c r="F35" s="36"/>
      <c r="G35" s="36"/>
    </row>
    <row r="36" spans="1:9" x14ac:dyDescent="0.3">
      <c r="A36" s="37">
        <v>9</v>
      </c>
      <c r="B36" s="59" t="s">
        <v>359</v>
      </c>
      <c r="C36" s="59"/>
      <c r="D36" s="59"/>
      <c r="E36" s="56"/>
      <c r="F36" s="56"/>
      <c r="G36" s="56"/>
      <c r="H36" s="56"/>
      <c r="I36" s="56"/>
    </row>
    <row r="37" spans="1:9" x14ac:dyDescent="0.3">
      <c r="A37" s="37">
        <v>10</v>
      </c>
      <c r="B37" s="38" t="s">
        <v>353</v>
      </c>
      <c r="C37" s="38"/>
      <c r="D37" s="38"/>
      <c r="E37" s="36"/>
      <c r="F37" s="36"/>
      <c r="G37" s="36"/>
    </row>
  </sheetData>
  <mergeCells count="4">
    <mergeCell ref="A26:D27"/>
    <mergeCell ref="I2:I11"/>
    <mergeCell ref="C2:C11"/>
    <mergeCell ref="D33:D34"/>
  </mergeCells>
  <conditionalFormatting sqref="D1:H1">
    <cfRule type="colorScale" priority="13">
      <colorScale>
        <cfvo type="min"/>
        <cfvo type="percentile" val="50"/>
        <cfvo type="max"/>
        <color rgb="FFF8696B"/>
        <color rgb="FFFFEB84"/>
        <color rgb="FF63BE7B"/>
      </colorScale>
    </cfRule>
  </conditionalFormatting>
  <conditionalFormatting sqref="D12:H12">
    <cfRule type="colorScale" priority="12">
      <colorScale>
        <cfvo type="min"/>
        <cfvo type="percentile" val="50"/>
        <cfvo type="max"/>
        <color rgb="FFF8696B"/>
        <color rgb="FFFFEB84"/>
        <color rgb="FF63BE7B"/>
      </colorScale>
    </cfRule>
  </conditionalFormatting>
  <conditionalFormatting sqref="D2:H2">
    <cfRule type="colorScale" priority="11">
      <colorScale>
        <cfvo type="min"/>
        <cfvo type="percentile" val="50"/>
        <cfvo type="max"/>
        <color rgb="FFF8696B"/>
        <color rgb="FFFFEB84"/>
        <color rgb="FF63BE7B"/>
      </colorScale>
    </cfRule>
  </conditionalFormatting>
  <conditionalFormatting sqref="D3:H3">
    <cfRule type="colorScale" priority="10">
      <colorScale>
        <cfvo type="min"/>
        <cfvo type="percentile" val="50"/>
        <cfvo type="max"/>
        <color rgb="FFF8696B"/>
        <color rgb="FFFFEB84"/>
        <color rgb="FF63BE7B"/>
      </colorScale>
    </cfRule>
  </conditionalFormatting>
  <conditionalFormatting sqref="D4:H4">
    <cfRule type="colorScale" priority="9">
      <colorScale>
        <cfvo type="min"/>
        <cfvo type="percentile" val="50"/>
        <cfvo type="max"/>
        <color rgb="FFF8696B"/>
        <color rgb="FFFFEB84"/>
        <color rgb="FF63BE7B"/>
      </colorScale>
    </cfRule>
  </conditionalFormatting>
  <conditionalFormatting sqref="D5:H5">
    <cfRule type="colorScale" priority="8">
      <colorScale>
        <cfvo type="min"/>
        <cfvo type="percentile" val="50"/>
        <cfvo type="max"/>
        <color rgb="FFF8696B"/>
        <color rgb="FFFFEB84"/>
        <color rgb="FF63BE7B"/>
      </colorScale>
    </cfRule>
  </conditionalFormatting>
  <conditionalFormatting sqref="D6:H6">
    <cfRule type="colorScale" priority="7">
      <colorScale>
        <cfvo type="min"/>
        <cfvo type="percentile" val="50"/>
        <cfvo type="max"/>
        <color rgb="FFF8696B"/>
        <color rgb="FFFFEB84"/>
        <color rgb="FF63BE7B"/>
      </colorScale>
    </cfRule>
  </conditionalFormatting>
  <conditionalFormatting sqref="D7:H7">
    <cfRule type="colorScale" priority="6">
      <colorScale>
        <cfvo type="min"/>
        <cfvo type="percentile" val="50"/>
        <cfvo type="max"/>
        <color rgb="FFF8696B"/>
        <color rgb="FFFFEB84"/>
        <color rgb="FF63BE7B"/>
      </colorScale>
    </cfRule>
  </conditionalFormatting>
  <conditionalFormatting sqref="D8:H8">
    <cfRule type="colorScale" priority="5">
      <colorScale>
        <cfvo type="min"/>
        <cfvo type="percentile" val="50"/>
        <cfvo type="max"/>
        <color rgb="FFF8696B"/>
        <color rgb="FFFFEB84"/>
        <color rgb="FF63BE7B"/>
      </colorScale>
    </cfRule>
  </conditionalFormatting>
  <conditionalFormatting sqref="D9:H9">
    <cfRule type="colorScale" priority="4">
      <colorScale>
        <cfvo type="min"/>
        <cfvo type="percentile" val="50"/>
        <cfvo type="max"/>
        <color rgb="FFF8696B"/>
        <color rgb="FFFFEB84"/>
        <color rgb="FF63BE7B"/>
      </colorScale>
    </cfRule>
  </conditionalFormatting>
  <conditionalFormatting sqref="D10:H10">
    <cfRule type="colorScale" priority="3">
      <colorScale>
        <cfvo type="min"/>
        <cfvo type="percentile" val="50"/>
        <cfvo type="max"/>
        <color rgb="FFF8696B"/>
        <color rgb="FFFFEB84"/>
        <color rgb="FF63BE7B"/>
      </colorScale>
    </cfRule>
  </conditionalFormatting>
  <conditionalFormatting sqref="D11:H11">
    <cfRule type="colorScale" priority="2">
      <colorScale>
        <cfvo type="min"/>
        <cfvo type="percentile" val="50"/>
        <cfvo type="max"/>
        <color rgb="FFF8696B"/>
        <color rgb="FFFFEB84"/>
        <color rgb="FF63BE7B"/>
      </colorScale>
    </cfRule>
  </conditionalFormatting>
  <conditionalFormatting sqref="J15:J24">
    <cfRule type="colorScale" priority="1">
      <colorScale>
        <cfvo type="min"/>
        <cfvo type="percentile" val="50"/>
        <cfvo type="max"/>
        <color rgb="FF63BE7B"/>
        <color rgb="FFFFEB84"/>
        <color rgb="FFF8696B"/>
      </colorScale>
    </cfRule>
  </conditionalFormatting>
  <pageMargins left="0.25" right="0.25"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U91"/>
  <sheetViews>
    <sheetView view="pageBreakPreview" zoomScale="60" zoomScaleNormal="100" workbookViewId="0">
      <pane xSplit="1" topLeftCell="AQ1" activePane="topRight" state="frozen"/>
      <selection activeCell="A2" sqref="A2"/>
      <selection pane="topRight" activeCell="BF29" sqref="BF29"/>
    </sheetView>
  </sheetViews>
  <sheetFormatPr defaultColWidth="11.85546875" defaultRowHeight="15.75" x14ac:dyDescent="0.25"/>
  <cols>
    <col min="1" max="1" width="7.28515625" style="117" customWidth="1"/>
    <col min="2" max="2" width="11.85546875" style="100"/>
    <col min="3" max="3" width="11.85546875" style="118"/>
    <col min="4" max="4" width="11.85546875" style="100"/>
    <col min="5" max="5" width="11.85546875" style="118"/>
    <col min="6" max="6" width="11.85546875" style="100"/>
    <col min="7" max="7" width="11.85546875" style="118"/>
    <col min="8" max="8" width="11.85546875" style="100"/>
    <col min="9" max="9" width="11.85546875" style="118"/>
    <col min="10" max="10" width="11.85546875" style="100"/>
    <col min="11" max="11" width="11.85546875" style="118"/>
    <col min="12" max="12" width="11.85546875" style="100"/>
    <col min="13" max="13" width="11.85546875" style="118"/>
    <col min="14" max="14" width="11.85546875" style="100"/>
    <col min="15" max="15" width="11.85546875" style="118"/>
    <col min="16" max="16" width="11.85546875" style="100"/>
    <col min="17" max="17" width="11.85546875" style="118"/>
    <col min="18" max="18" width="11.85546875" style="100"/>
    <col min="19" max="19" width="11.85546875" style="118"/>
    <col min="20" max="20" width="11.85546875" style="100"/>
    <col min="21" max="21" width="11.85546875" style="118"/>
    <col min="22" max="22" width="11.85546875" style="100"/>
    <col min="23" max="23" width="11.85546875" style="118"/>
    <col min="24" max="24" width="11.85546875" style="100"/>
    <col min="25" max="25" width="11.85546875" style="118"/>
    <col min="26" max="26" width="11.85546875" style="100"/>
    <col min="27" max="27" width="11.85546875" style="118"/>
    <col min="28" max="28" width="11.85546875" style="100"/>
    <col min="29" max="29" width="11.85546875" style="118"/>
    <col min="30" max="30" width="11.85546875" style="100"/>
    <col min="31" max="31" width="11.85546875" style="118"/>
    <col min="32" max="32" width="11.85546875" style="100"/>
    <col min="33" max="33" width="11.85546875" style="118"/>
    <col min="34" max="34" width="11.85546875" style="100"/>
    <col min="35" max="35" width="11.85546875" style="118"/>
    <col min="36" max="36" width="11.85546875" style="100"/>
    <col min="37" max="37" width="11.85546875" style="118"/>
    <col min="38" max="38" width="11.85546875" style="100"/>
    <col min="39" max="39" width="11.85546875" style="118"/>
    <col min="40" max="40" width="11.85546875" style="100"/>
    <col min="41" max="41" width="11.85546875" style="118"/>
    <col min="42" max="42" width="11.85546875" style="100"/>
    <col min="43" max="43" width="11.85546875" style="118"/>
    <col min="44" max="44" width="11.85546875" style="100"/>
    <col min="45" max="45" width="11.85546875" style="118"/>
    <col min="46" max="46" width="11.85546875" style="100"/>
    <col min="47" max="47" width="11.85546875" style="118"/>
    <col min="48" max="48" width="11.85546875" style="100"/>
    <col min="49" max="49" width="11.85546875" style="118"/>
    <col min="50" max="50" width="11.85546875" style="100"/>
    <col min="51" max="51" width="11.85546875" style="118"/>
    <col min="52" max="52" width="11.85546875" style="100"/>
    <col min="53" max="53" width="11.85546875" style="118"/>
    <col min="54" max="54" width="11.85546875" style="100"/>
    <col min="55" max="55" width="11.85546875" style="118"/>
    <col min="56" max="73" width="11.85546875" style="100"/>
    <col min="74" max="16384" width="11.85546875" style="95"/>
  </cols>
  <sheetData>
    <row r="1" spans="1:73" s="94" customFormat="1" ht="39.75" customHeight="1" x14ac:dyDescent="0.25">
      <c r="A1" s="109"/>
      <c r="B1" s="135" t="s">
        <v>322</v>
      </c>
      <c r="C1" s="136"/>
      <c r="D1" s="135" t="s">
        <v>323</v>
      </c>
      <c r="E1" s="136"/>
      <c r="F1" s="135" t="s">
        <v>324</v>
      </c>
      <c r="G1" s="136"/>
      <c r="H1" s="135" t="s">
        <v>325</v>
      </c>
      <c r="I1" s="136"/>
      <c r="J1" s="135" t="s">
        <v>326</v>
      </c>
      <c r="K1" s="136"/>
      <c r="L1" s="135" t="s">
        <v>327</v>
      </c>
      <c r="M1" s="136"/>
      <c r="N1" s="135" t="s">
        <v>328</v>
      </c>
      <c r="O1" s="136"/>
      <c r="P1" s="135" t="s">
        <v>329</v>
      </c>
      <c r="Q1" s="136"/>
      <c r="R1" s="135" t="s">
        <v>330</v>
      </c>
      <c r="S1" s="136"/>
      <c r="T1" s="135" t="s">
        <v>331</v>
      </c>
      <c r="U1" s="136"/>
      <c r="V1" s="135" t="s">
        <v>332</v>
      </c>
      <c r="W1" s="136"/>
      <c r="X1" s="135" t="s">
        <v>333</v>
      </c>
      <c r="Y1" s="136"/>
      <c r="Z1" s="135" t="s">
        <v>334</v>
      </c>
      <c r="AA1" s="136"/>
      <c r="AB1" s="135" t="s">
        <v>443</v>
      </c>
      <c r="AC1" s="136"/>
      <c r="AD1" s="135" t="s">
        <v>336</v>
      </c>
      <c r="AE1" s="136"/>
      <c r="AF1" s="135" t="s">
        <v>337</v>
      </c>
      <c r="AG1" s="136"/>
      <c r="AH1" s="135" t="s">
        <v>338</v>
      </c>
      <c r="AI1" s="136"/>
      <c r="AJ1" s="135" t="s">
        <v>339</v>
      </c>
      <c r="AK1" s="136"/>
      <c r="AL1" s="135" t="s">
        <v>340</v>
      </c>
      <c r="AM1" s="136" t="s">
        <v>340</v>
      </c>
      <c r="AN1" s="135" t="s">
        <v>444</v>
      </c>
      <c r="AO1" s="136" t="s">
        <v>341</v>
      </c>
      <c r="AP1" s="135" t="s">
        <v>342</v>
      </c>
      <c r="AQ1" s="136"/>
      <c r="AR1" s="135" t="s">
        <v>343</v>
      </c>
      <c r="AS1" s="136"/>
      <c r="AT1" s="135" t="s">
        <v>344</v>
      </c>
      <c r="AU1" s="136"/>
      <c r="AV1" s="135" t="s">
        <v>345</v>
      </c>
      <c r="AW1" s="136"/>
      <c r="AX1" s="135" t="s">
        <v>346</v>
      </c>
      <c r="AY1" s="136"/>
      <c r="AZ1" s="135" t="s">
        <v>347</v>
      </c>
      <c r="BA1" s="136"/>
      <c r="BB1" s="135" t="s">
        <v>348</v>
      </c>
      <c r="BC1" s="136"/>
      <c r="BD1" s="135" t="s">
        <v>349</v>
      </c>
      <c r="BE1" s="136"/>
      <c r="BF1" s="135" t="s">
        <v>350</v>
      </c>
      <c r="BG1" s="136"/>
      <c r="BH1" s="135" t="s">
        <v>351</v>
      </c>
      <c r="BI1" s="136"/>
      <c r="BJ1" s="135" t="s">
        <v>352</v>
      </c>
      <c r="BK1" s="136"/>
      <c r="BL1" s="110"/>
      <c r="BM1" s="110"/>
      <c r="BN1" s="110"/>
      <c r="BO1" s="110"/>
      <c r="BP1" s="110"/>
      <c r="BQ1" s="110"/>
      <c r="BR1" s="110"/>
      <c r="BS1" s="110"/>
      <c r="BT1" s="110"/>
      <c r="BU1" s="110"/>
    </row>
    <row r="2" spans="1:73" ht="12" customHeight="1" x14ac:dyDescent="0.25">
      <c r="A2" s="137" t="s">
        <v>442</v>
      </c>
      <c r="B2" s="96" t="s">
        <v>431</v>
      </c>
      <c r="C2" s="97">
        <v>104</v>
      </c>
      <c r="D2" s="96" t="s">
        <v>431</v>
      </c>
      <c r="E2" s="97">
        <v>101</v>
      </c>
      <c r="F2" s="96" t="s">
        <v>431</v>
      </c>
      <c r="G2" s="97">
        <v>96</v>
      </c>
      <c r="H2" s="96" t="s">
        <v>431</v>
      </c>
      <c r="I2" s="97">
        <v>81</v>
      </c>
      <c r="J2" s="96" t="s">
        <v>431</v>
      </c>
      <c r="K2" s="97">
        <v>78</v>
      </c>
      <c r="L2" s="96" t="s">
        <v>431</v>
      </c>
      <c r="M2" s="97">
        <v>70</v>
      </c>
      <c r="N2" s="96" t="s">
        <v>431</v>
      </c>
      <c r="O2" s="97">
        <v>62</v>
      </c>
      <c r="P2" s="96" t="s">
        <v>431</v>
      </c>
      <c r="Q2" s="97">
        <v>75</v>
      </c>
      <c r="R2" s="96" t="s">
        <v>431</v>
      </c>
      <c r="S2" s="97">
        <v>79</v>
      </c>
      <c r="T2" s="96" t="s">
        <v>431</v>
      </c>
      <c r="U2" s="97">
        <v>81</v>
      </c>
      <c r="V2" s="96" t="s">
        <v>431</v>
      </c>
      <c r="W2" s="97">
        <v>119</v>
      </c>
      <c r="X2" s="96" t="s">
        <v>431</v>
      </c>
      <c r="Y2" s="97">
        <v>28</v>
      </c>
      <c r="Z2" s="96" t="s">
        <v>431</v>
      </c>
      <c r="AA2" s="97">
        <v>42</v>
      </c>
      <c r="AB2" s="96" t="s">
        <v>431</v>
      </c>
      <c r="AC2" s="97">
        <v>23</v>
      </c>
      <c r="AD2" s="96" t="s">
        <v>431</v>
      </c>
      <c r="AE2" s="97">
        <v>15</v>
      </c>
      <c r="AF2" s="96" t="s">
        <v>431</v>
      </c>
      <c r="AG2" s="97">
        <v>95</v>
      </c>
      <c r="AH2" s="96" t="s">
        <v>431</v>
      </c>
      <c r="AI2" s="97">
        <v>26</v>
      </c>
      <c r="AJ2" s="96" t="s">
        <v>431</v>
      </c>
      <c r="AK2" s="97">
        <v>30</v>
      </c>
      <c r="AL2" s="96" t="s">
        <v>431</v>
      </c>
      <c r="AM2" s="97">
        <v>27</v>
      </c>
      <c r="AN2" s="96" t="s">
        <v>431</v>
      </c>
      <c r="AO2" s="97">
        <v>42</v>
      </c>
      <c r="AP2" s="96" t="s">
        <v>431</v>
      </c>
      <c r="AQ2" s="97">
        <v>25</v>
      </c>
      <c r="AR2" s="96" t="s">
        <v>431</v>
      </c>
      <c r="AS2" s="97">
        <v>40</v>
      </c>
      <c r="AT2" s="96" t="s">
        <v>431</v>
      </c>
      <c r="AU2" s="97">
        <v>45</v>
      </c>
      <c r="AV2" s="96" t="s">
        <v>431</v>
      </c>
      <c r="AW2" s="97">
        <v>87</v>
      </c>
      <c r="AX2" s="96" t="s">
        <v>431</v>
      </c>
      <c r="AY2" s="97">
        <v>12</v>
      </c>
      <c r="AZ2" s="96" t="s">
        <v>431</v>
      </c>
      <c r="BA2" s="97">
        <v>9</v>
      </c>
      <c r="BB2" s="96" t="s">
        <v>431</v>
      </c>
      <c r="BC2" s="97">
        <v>29</v>
      </c>
      <c r="BD2" s="96" t="s">
        <v>431</v>
      </c>
      <c r="BE2" s="98">
        <v>21</v>
      </c>
      <c r="BF2" s="96" t="s">
        <v>431</v>
      </c>
      <c r="BG2" s="98">
        <v>13</v>
      </c>
      <c r="BH2" s="96" t="s">
        <v>431</v>
      </c>
      <c r="BI2" s="98">
        <v>14</v>
      </c>
      <c r="BJ2" s="96" t="s">
        <v>431</v>
      </c>
      <c r="BK2" s="98">
        <v>12</v>
      </c>
    </row>
    <row r="3" spans="1:73" ht="12" customHeight="1" x14ac:dyDescent="0.25">
      <c r="A3" s="137"/>
      <c r="B3" s="96" t="s">
        <v>432</v>
      </c>
      <c r="C3" s="97">
        <v>4</v>
      </c>
      <c r="D3" s="96" t="s">
        <v>432</v>
      </c>
      <c r="E3" s="97">
        <v>3</v>
      </c>
      <c r="F3" s="96" t="s">
        <v>432</v>
      </c>
      <c r="G3" s="97">
        <v>2</v>
      </c>
      <c r="H3" s="96" t="s">
        <v>432</v>
      </c>
      <c r="I3" s="97">
        <v>1</v>
      </c>
      <c r="J3" s="96" t="s">
        <v>432</v>
      </c>
      <c r="K3" s="97">
        <v>4</v>
      </c>
      <c r="L3" s="96" t="s">
        <v>432</v>
      </c>
      <c r="M3" s="97">
        <v>2</v>
      </c>
      <c r="N3" s="96" t="s">
        <v>432</v>
      </c>
      <c r="O3" s="97">
        <v>1</v>
      </c>
      <c r="P3" s="96" t="s">
        <v>432</v>
      </c>
      <c r="Q3" s="97">
        <v>1</v>
      </c>
      <c r="R3" s="96" t="s">
        <v>432</v>
      </c>
      <c r="S3" s="97">
        <v>2</v>
      </c>
      <c r="T3" s="96" t="s">
        <v>432</v>
      </c>
      <c r="U3" s="97">
        <v>2</v>
      </c>
      <c r="V3" s="96" t="s">
        <v>432</v>
      </c>
      <c r="W3" s="97">
        <v>2</v>
      </c>
      <c r="X3" s="96" t="s">
        <v>432</v>
      </c>
      <c r="Y3" s="97">
        <v>6</v>
      </c>
      <c r="Z3" s="96" t="s">
        <v>432</v>
      </c>
      <c r="AA3" s="97">
        <v>6</v>
      </c>
      <c r="AB3" s="96" t="s">
        <v>432</v>
      </c>
      <c r="AC3" s="97">
        <v>18</v>
      </c>
      <c r="AD3" s="96" t="s">
        <v>432</v>
      </c>
      <c r="AE3" s="97">
        <v>21</v>
      </c>
      <c r="AF3" s="96" t="s">
        <v>432</v>
      </c>
      <c r="AG3" s="97">
        <v>5</v>
      </c>
      <c r="AH3" s="96" t="s">
        <v>432</v>
      </c>
      <c r="AI3" s="97">
        <v>5</v>
      </c>
      <c r="AJ3" s="96" t="s">
        <v>432</v>
      </c>
      <c r="AK3" s="97">
        <v>3</v>
      </c>
      <c r="AL3" s="96" t="s">
        <v>432</v>
      </c>
      <c r="AM3" s="97">
        <v>3</v>
      </c>
      <c r="AN3" s="96" t="s">
        <v>432</v>
      </c>
      <c r="AO3" s="97">
        <v>4</v>
      </c>
      <c r="AP3" s="96" t="s">
        <v>432</v>
      </c>
      <c r="AQ3" s="97">
        <v>3</v>
      </c>
      <c r="AR3" s="96" t="s">
        <v>432</v>
      </c>
      <c r="AS3" s="97">
        <v>2</v>
      </c>
      <c r="AT3" s="96" t="s">
        <v>432</v>
      </c>
      <c r="AU3" s="97">
        <v>6</v>
      </c>
      <c r="AV3" s="96" t="s">
        <v>432</v>
      </c>
      <c r="AW3" s="97">
        <v>7</v>
      </c>
      <c r="AX3" s="96" t="s">
        <v>432</v>
      </c>
      <c r="AY3" s="97">
        <v>12</v>
      </c>
      <c r="AZ3" s="96" t="s">
        <v>432</v>
      </c>
      <c r="BA3" s="97">
        <v>18</v>
      </c>
      <c r="BB3" s="96" t="s">
        <v>432</v>
      </c>
      <c r="BC3" s="97">
        <v>9</v>
      </c>
      <c r="BD3" s="96" t="s">
        <v>432</v>
      </c>
      <c r="BE3" s="98">
        <v>9</v>
      </c>
      <c r="BF3" s="96" t="s">
        <v>432</v>
      </c>
      <c r="BG3" s="98">
        <v>8</v>
      </c>
      <c r="BH3" s="96" t="s">
        <v>432</v>
      </c>
      <c r="BI3" s="98">
        <v>12</v>
      </c>
      <c r="BJ3" s="96" t="s">
        <v>432</v>
      </c>
      <c r="BK3" s="98">
        <v>9</v>
      </c>
    </row>
    <row r="4" spans="1:73" ht="12" customHeight="1" x14ac:dyDescent="0.25">
      <c r="A4" s="137"/>
      <c r="B4" s="96" t="s">
        <v>433</v>
      </c>
      <c r="C4" s="97">
        <v>14</v>
      </c>
      <c r="D4" s="96" t="s">
        <v>433</v>
      </c>
      <c r="E4" s="97">
        <v>5</v>
      </c>
      <c r="F4" s="96" t="s">
        <v>433</v>
      </c>
      <c r="G4" s="97">
        <v>4</v>
      </c>
      <c r="H4" s="96" t="s">
        <v>433</v>
      </c>
      <c r="I4" s="97">
        <v>14</v>
      </c>
      <c r="J4" s="96" t="s">
        <v>433</v>
      </c>
      <c r="K4" s="97">
        <v>4</v>
      </c>
      <c r="L4" s="96" t="s">
        <v>433</v>
      </c>
      <c r="M4" s="97">
        <v>8</v>
      </c>
      <c r="N4" s="96" t="s">
        <v>433</v>
      </c>
      <c r="O4" s="97">
        <v>12</v>
      </c>
      <c r="P4" s="96" t="s">
        <v>433</v>
      </c>
      <c r="Q4" s="97">
        <v>11</v>
      </c>
      <c r="R4" s="96" t="s">
        <v>433</v>
      </c>
      <c r="S4" s="97">
        <v>9</v>
      </c>
      <c r="T4" s="96" t="s">
        <v>433</v>
      </c>
      <c r="U4" s="97">
        <v>9</v>
      </c>
      <c r="V4" s="96" t="s">
        <v>433</v>
      </c>
      <c r="W4" s="97">
        <v>11</v>
      </c>
      <c r="X4" s="96" t="s">
        <v>433</v>
      </c>
      <c r="Y4" s="97">
        <v>10</v>
      </c>
      <c r="Z4" s="96" t="s">
        <v>433</v>
      </c>
      <c r="AA4" s="97">
        <v>10</v>
      </c>
      <c r="AB4" s="96" t="s">
        <v>433</v>
      </c>
      <c r="AC4" s="97">
        <v>21</v>
      </c>
      <c r="AD4" s="96" t="s">
        <v>433</v>
      </c>
      <c r="AE4" s="97">
        <v>27</v>
      </c>
      <c r="AF4" s="96" t="s">
        <v>433</v>
      </c>
      <c r="AG4" s="97">
        <v>12</v>
      </c>
      <c r="AH4" s="96" t="s">
        <v>433</v>
      </c>
      <c r="AI4" s="97">
        <v>15</v>
      </c>
      <c r="AJ4" s="96" t="s">
        <v>433</v>
      </c>
      <c r="AK4" s="97">
        <v>17</v>
      </c>
      <c r="AL4" s="96" t="s">
        <v>433</v>
      </c>
      <c r="AM4" s="97">
        <v>18</v>
      </c>
      <c r="AN4" s="96" t="s">
        <v>433</v>
      </c>
      <c r="AO4" s="97">
        <v>15</v>
      </c>
      <c r="AP4" s="96" t="s">
        <v>433</v>
      </c>
      <c r="AQ4" s="97">
        <v>15</v>
      </c>
      <c r="AR4" s="96" t="s">
        <v>433</v>
      </c>
      <c r="AS4" s="97">
        <v>15</v>
      </c>
      <c r="AT4" s="96" t="s">
        <v>433</v>
      </c>
      <c r="AU4" s="97">
        <v>13</v>
      </c>
      <c r="AV4" s="96" t="s">
        <v>433</v>
      </c>
      <c r="AW4" s="97">
        <v>12</v>
      </c>
      <c r="AX4" s="96" t="s">
        <v>433</v>
      </c>
      <c r="AY4" s="97">
        <v>32</v>
      </c>
      <c r="AZ4" s="96" t="s">
        <v>433</v>
      </c>
      <c r="BA4" s="97">
        <v>31</v>
      </c>
      <c r="BB4" s="96" t="s">
        <v>433</v>
      </c>
      <c r="BC4" s="97">
        <v>20</v>
      </c>
      <c r="BD4" s="96" t="s">
        <v>433</v>
      </c>
      <c r="BE4" s="98">
        <v>21</v>
      </c>
      <c r="BF4" s="96" t="s">
        <v>433</v>
      </c>
      <c r="BG4" s="98">
        <v>21</v>
      </c>
      <c r="BH4" s="96" t="s">
        <v>433</v>
      </c>
      <c r="BI4" s="98">
        <v>33</v>
      </c>
      <c r="BJ4" s="96" t="s">
        <v>433</v>
      </c>
      <c r="BK4" s="98">
        <v>31</v>
      </c>
    </row>
    <row r="5" spans="1:73" ht="12" customHeight="1" x14ac:dyDescent="0.25">
      <c r="A5" s="137"/>
      <c r="B5" s="96" t="s">
        <v>6</v>
      </c>
      <c r="C5" s="97">
        <v>8</v>
      </c>
      <c r="D5" s="96" t="s">
        <v>6</v>
      </c>
      <c r="E5" s="97">
        <v>9</v>
      </c>
      <c r="F5" s="96" t="s">
        <v>6</v>
      </c>
      <c r="G5" s="97">
        <v>22</v>
      </c>
      <c r="H5" s="96" t="s">
        <v>6</v>
      </c>
      <c r="I5" s="97">
        <v>8</v>
      </c>
      <c r="J5" s="96" t="s">
        <v>6</v>
      </c>
      <c r="K5" s="97">
        <v>21</v>
      </c>
      <c r="L5" s="96" t="s">
        <v>6</v>
      </c>
      <c r="M5" s="97">
        <v>27</v>
      </c>
      <c r="N5" s="96" t="s">
        <v>6</v>
      </c>
      <c r="O5" s="97">
        <v>26</v>
      </c>
      <c r="P5" s="96" t="s">
        <v>6</v>
      </c>
      <c r="Q5" s="97">
        <v>26</v>
      </c>
      <c r="R5" s="96" t="s">
        <v>6</v>
      </c>
      <c r="S5" s="97">
        <v>27</v>
      </c>
      <c r="T5" s="96" t="s">
        <v>6</v>
      </c>
      <c r="U5" s="97">
        <v>25</v>
      </c>
      <c r="V5" s="96" t="s">
        <v>6</v>
      </c>
      <c r="W5" s="97">
        <v>12</v>
      </c>
      <c r="X5" s="96" t="s">
        <v>6</v>
      </c>
      <c r="Y5" s="97">
        <v>24</v>
      </c>
      <c r="Z5" s="96" t="s">
        <v>6</v>
      </c>
      <c r="AA5" s="97">
        <v>20</v>
      </c>
      <c r="AB5" s="96" t="s">
        <v>6</v>
      </c>
      <c r="AC5" s="97">
        <v>25</v>
      </c>
      <c r="AD5" s="96" t="s">
        <v>6</v>
      </c>
      <c r="AE5" s="97">
        <v>23</v>
      </c>
      <c r="AF5" s="96" t="s">
        <v>6</v>
      </c>
      <c r="AG5" s="97">
        <v>15</v>
      </c>
      <c r="AH5" s="96" t="s">
        <v>6</v>
      </c>
      <c r="AI5" s="97">
        <v>25</v>
      </c>
      <c r="AJ5" s="96" t="s">
        <v>6</v>
      </c>
      <c r="AK5" s="97">
        <v>27</v>
      </c>
      <c r="AL5" s="96" t="s">
        <v>6</v>
      </c>
      <c r="AM5" s="97">
        <v>25</v>
      </c>
      <c r="AN5" s="96" t="s">
        <v>6</v>
      </c>
      <c r="AO5" s="97">
        <v>26</v>
      </c>
      <c r="AP5" s="96" t="s">
        <v>6</v>
      </c>
      <c r="AQ5" s="97">
        <v>24</v>
      </c>
      <c r="AR5" s="96" t="s">
        <v>6</v>
      </c>
      <c r="AS5" s="97">
        <v>25</v>
      </c>
      <c r="AT5" s="96" t="s">
        <v>6</v>
      </c>
      <c r="AU5" s="97">
        <v>27</v>
      </c>
      <c r="AV5" s="96" t="s">
        <v>6</v>
      </c>
      <c r="AW5" s="97">
        <v>15</v>
      </c>
      <c r="AX5" s="96" t="s">
        <v>6</v>
      </c>
      <c r="AY5" s="97">
        <v>17</v>
      </c>
      <c r="AZ5" s="96" t="s">
        <v>6</v>
      </c>
      <c r="BA5" s="97">
        <v>32</v>
      </c>
      <c r="BB5" s="96" t="s">
        <v>6</v>
      </c>
      <c r="BC5" s="97">
        <v>36</v>
      </c>
      <c r="BD5" s="96" t="s">
        <v>6</v>
      </c>
      <c r="BE5" s="98">
        <v>21</v>
      </c>
      <c r="BF5" s="96" t="s">
        <v>6</v>
      </c>
      <c r="BG5" s="98">
        <v>21</v>
      </c>
      <c r="BH5" s="96" t="s">
        <v>6</v>
      </c>
      <c r="BI5" s="98">
        <v>18</v>
      </c>
      <c r="BJ5" s="96" t="s">
        <v>6</v>
      </c>
      <c r="BK5" s="98">
        <v>19</v>
      </c>
    </row>
    <row r="6" spans="1:73" ht="12" customHeight="1" x14ac:dyDescent="0.25">
      <c r="A6" s="137"/>
      <c r="B6" s="96" t="s">
        <v>361</v>
      </c>
      <c r="C6" s="97">
        <v>42</v>
      </c>
      <c r="D6" s="96" t="s">
        <v>361</v>
      </c>
      <c r="E6" s="97">
        <v>54</v>
      </c>
      <c r="F6" s="96" t="s">
        <v>361</v>
      </c>
      <c r="G6" s="97">
        <v>48</v>
      </c>
      <c r="H6" s="96" t="s">
        <v>361</v>
      </c>
      <c r="I6" s="97">
        <v>68</v>
      </c>
      <c r="J6" s="96" t="s">
        <v>361</v>
      </c>
      <c r="K6" s="97">
        <v>65</v>
      </c>
      <c r="L6" s="96" t="s">
        <v>361</v>
      </c>
      <c r="M6" s="97">
        <v>65</v>
      </c>
      <c r="N6" s="96" t="s">
        <v>361</v>
      </c>
      <c r="O6" s="97">
        <v>71</v>
      </c>
      <c r="P6" s="96" t="s">
        <v>361</v>
      </c>
      <c r="Q6" s="97">
        <v>59</v>
      </c>
      <c r="R6" s="96" t="s">
        <v>361</v>
      </c>
      <c r="S6" s="97">
        <v>55</v>
      </c>
      <c r="T6" s="96" t="s">
        <v>361</v>
      </c>
      <c r="U6" s="97">
        <v>55</v>
      </c>
      <c r="V6" s="96" t="s">
        <v>361</v>
      </c>
      <c r="W6" s="97">
        <v>28</v>
      </c>
      <c r="X6" s="96" t="s">
        <v>361</v>
      </c>
      <c r="Y6" s="97">
        <v>104</v>
      </c>
      <c r="Z6" s="96" t="s">
        <v>361</v>
      </c>
      <c r="AA6" s="97">
        <v>94</v>
      </c>
      <c r="AB6" s="96" t="s">
        <v>361</v>
      </c>
      <c r="AC6" s="97">
        <v>85</v>
      </c>
      <c r="AD6" s="96" t="s">
        <v>361</v>
      </c>
      <c r="AE6" s="97">
        <v>86</v>
      </c>
      <c r="AF6" s="96" t="s">
        <v>361</v>
      </c>
      <c r="AG6" s="97">
        <v>45</v>
      </c>
      <c r="AH6" s="96" t="s">
        <v>361</v>
      </c>
      <c r="AI6" s="97">
        <v>101</v>
      </c>
      <c r="AJ6" s="96" t="s">
        <v>361</v>
      </c>
      <c r="AK6" s="97">
        <v>95</v>
      </c>
      <c r="AL6" s="96" t="s">
        <v>361</v>
      </c>
      <c r="AM6" s="97">
        <v>99</v>
      </c>
      <c r="AN6" s="96" t="s">
        <v>361</v>
      </c>
      <c r="AO6" s="97">
        <v>85</v>
      </c>
      <c r="AP6" s="96" t="s">
        <v>361</v>
      </c>
      <c r="AQ6" s="97">
        <v>105</v>
      </c>
      <c r="AR6" s="96" t="s">
        <v>361</v>
      </c>
      <c r="AS6" s="97">
        <v>90</v>
      </c>
      <c r="AT6" s="96" t="s">
        <v>361</v>
      </c>
      <c r="AU6" s="97">
        <v>81</v>
      </c>
      <c r="AV6" s="96" t="s">
        <v>361</v>
      </c>
      <c r="AW6" s="97">
        <v>51</v>
      </c>
      <c r="AX6" s="96" t="s">
        <v>361</v>
      </c>
      <c r="AY6" s="97">
        <v>99</v>
      </c>
      <c r="AZ6" s="96" t="s">
        <v>361</v>
      </c>
      <c r="BA6" s="97">
        <v>82</v>
      </c>
      <c r="BB6" s="96" t="s">
        <v>361</v>
      </c>
      <c r="BC6" s="97">
        <v>78</v>
      </c>
      <c r="BD6" s="96" t="s">
        <v>361</v>
      </c>
      <c r="BE6" s="98">
        <v>100</v>
      </c>
      <c r="BF6" s="96" t="s">
        <v>361</v>
      </c>
      <c r="BG6" s="98">
        <v>109</v>
      </c>
      <c r="BH6" s="96" t="s">
        <v>361</v>
      </c>
      <c r="BI6" s="98">
        <v>95</v>
      </c>
      <c r="BJ6" s="96" t="s">
        <v>361</v>
      </c>
      <c r="BK6" s="98">
        <v>101</v>
      </c>
    </row>
    <row r="7" spans="1:73" x14ac:dyDescent="0.25">
      <c r="A7" s="137"/>
      <c r="B7" s="111" t="s">
        <v>431</v>
      </c>
      <c r="C7" s="112">
        <v>0.60465116279069797</v>
      </c>
      <c r="D7" s="111" t="s">
        <v>431</v>
      </c>
      <c r="E7" s="112">
        <v>0.58720930232558144</v>
      </c>
      <c r="F7" s="111" t="s">
        <v>431</v>
      </c>
      <c r="G7" s="112">
        <v>0.55813953488372092</v>
      </c>
      <c r="H7" s="111" t="s">
        <v>431</v>
      </c>
      <c r="I7" s="112">
        <v>0.47093023255813954</v>
      </c>
      <c r="J7" s="111" t="s">
        <v>431</v>
      </c>
      <c r="K7" s="112">
        <v>0.45348837209302323</v>
      </c>
      <c r="L7" s="111" t="s">
        <v>431</v>
      </c>
      <c r="M7" s="112">
        <v>0.40697674418604651</v>
      </c>
      <c r="N7" s="111" t="s">
        <v>431</v>
      </c>
      <c r="O7" s="112">
        <v>0.36046511627906974</v>
      </c>
      <c r="P7" s="111" t="s">
        <v>431</v>
      </c>
      <c r="Q7" s="112">
        <v>0.43604651162790697</v>
      </c>
      <c r="R7" s="111" t="s">
        <v>431</v>
      </c>
      <c r="S7" s="112">
        <v>0.45930232558139533</v>
      </c>
      <c r="T7" s="111" t="s">
        <v>431</v>
      </c>
      <c r="U7" s="112">
        <v>0.47093023255813954</v>
      </c>
      <c r="V7" s="111" t="s">
        <v>431</v>
      </c>
      <c r="W7" s="112">
        <v>0.69186046511627908</v>
      </c>
      <c r="X7" s="111" t="s">
        <v>431</v>
      </c>
      <c r="Y7" s="112">
        <v>0.16279069767441862</v>
      </c>
      <c r="Z7" s="111" t="s">
        <v>431</v>
      </c>
      <c r="AA7" s="112">
        <v>0.2441860465116279</v>
      </c>
      <c r="AB7" s="111" t="s">
        <v>431</v>
      </c>
      <c r="AC7" s="112">
        <v>0.13372093023255813</v>
      </c>
      <c r="AD7" s="111" t="s">
        <v>431</v>
      </c>
      <c r="AE7" s="112">
        <v>8.7209302325581398E-2</v>
      </c>
      <c r="AF7" s="111" t="s">
        <v>431</v>
      </c>
      <c r="AG7" s="112">
        <v>0.55232558139534882</v>
      </c>
      <c r="AH7" s="111" t="s">
        <v>431</v>
      </c>
      <c r="AI7" s="112">
        <v>0.15116279069767441</v>
      </c>
      <c r="AJ7" s="111" t="s">
        <v>431</v>
      </c>
      <c r="AK7" s="112">
        <v>0.1744186046511628</v>
      </c>
      <c r="AL7" s="111" t="s">
        <v>431</v>
      </c>
      <c r="AM7" s="112">
        <v>0.15697674418604651</v>
      </c>
      <c r="AN7" s="111" t="s">
        <v>431</v>
      </c>
      <c r="AO7" s="112">
        <v>0.2441860465116279</v>
      </c>
      <c r="AP7" s="111" t="s">
        <v>431</v>
      </c>
      <c r="AQ7" s="112">
        <v>0.14534883720930233</v>
      </c>
      <c r="AR7" s="111" t="s">
        <v>431</v>
      </c>
      <c r="AS7" s="112">
        <v>0.23255813953488372</v>
      </c>
      <c r="AT7" s="111" t="s">
        <v>431</v>
      </c>
      <c r="AU7" s="112">
        <v>0.26162790697674421</v>
      </c>
      <c r="AV7" s="111" t="s">
        <v>431</v>
      </c>
      <c r="AW7" s="112">
        <v>0.5058139534883721</v>
      </c>
      <c r="AX7" s="111" t="s">
        <v>431</v>
      </c>
      <c r="AY7" s="112">
        <v>6.9767441860465115E-2</v>
      </c>
      <c r="AZ7" s="111" t="s">
        <v>431</v>
      </c>
      <c r="BA7" s="112">
        <v>5.232558139534884E-2</v>
      </c>
      <c r="BB7" s="111" t="s">
        <v>431</v>
      </c>
      <c r="BC7" s="112">
        <v>0.16860465116279069</v>
      </c>
      <c r="BD7" s="111" t="s">
        <v>431</v>
      </c>
      <c r="BE7" s="113">
        <v>0.12209302325581395</v>
      </c>
      <c r="BF7" s="111" t="s">
        <v>431</v>
      </c>
      <c r="BG7" s="113">
        <v>7.5581395348837205E-2</v>
      </c>
      <c r="BH7" s="111" t="s">
        <v>431</v>
      </c>
      <c r="BI7" s="113">
        <v>8.1395348837209308E-2</v>
      </c>
      <c r="BJ7" s="111" t="s">
        <v>431</v>
      </c>
      <c r="BK7" s="113">
        <v>6.9767441860465115E-2</v>
      </c>
    </row>
    <row r="8" spans="1:73" x14ac:dyDescent="0.25">
      <c r="A8" s="137"/>
      <c r="B8" s="111" t="s">
        <v>432</v>
      </c>
      <c r="C8" s="112">
        <v>2.3255813953488372E-2</v>
      </c>
      <c r="D8" s="111" t="s">
        <v>432</v>
      </c>
      <c r="E8" s="112">
        <v>1.7441860465116279E-2</v>
      </c>
      <c r="F8" s="111" t="s">
        <v>432</v>
      </c>
      <c r="G8" s="112">
        <v>1.1627906976744186E-2</v>
      </c>
      <c r="H8" s="111" t="s">
        <v>432</v>
      </c>
      <c r="I8" s="112">
        <v>5.8139534883720929E-3</v>
      </c>
      <c r="J8" s="111" t="s">
        <v>432</v>
      </c>
      <c r="K8" s="112">
        <v>2.3255813953488372E-2</v>
      </c>
      <c r="L8" s="111" t="s">
        <v>432</v>
      </c>
      <c r="M8" s="112">
        <v>1.1627906976744186E-2</v>
      </c>
      <c r="N8" s="111" t="s">
        <v>432</v>
      </c>
      <c r="O8" s="112">
        <v>5.8139534883720929E-3</v>
      </c>
      <c r="P8" s="111" t="s">
        <v>432</v>
      </c>
      <c r="Q8" s="112">
        <v>5.8139534883720929E-3</v>
      </c>
      <c r="R8" s="111" t="s">
        <v>432</v>
      </c>
      <c r="S8" s="112">
        <v>1.1627906976744186E-2</v>
      </c>
      <c r="T8" s="111" t="s">
        <v>432</v>
      </c>
      <c r="U8" s="112">
        <v>1.1627906976744186E-2</v>
      </c>
      <c r="V8" s="111" t="s">
        <v>432</v>
      </c>
      <c r="W8" s="112">
        <v>1.1627906976744186E-2</v>
      </c>
      <c r="X8" s="111" t="s">
        <v>432</v>
      </c>
      <c r="Y8" s="112">
        <v>3.4883720930232558E-2</v>
      </c>
      <c r="Z8" s="111" t="s">
        <v>432</v>
      </c>
      <c r="AA8" s="112">
        <v>3.4883720930232558E-2</v>
      </c>
      <c r="AB8" s="111" t="s">
        <v>432</v>
      </c>
      <c r="AC8" s="112">
        <v>0.10465116279069768</v>
      </c>
      <c r="AD8" s="111" t="s">
        <v>432</v>
      </c>
      <c r="AE8" s="112">
        <v>0.12209302325581395</v>
      </c>
      <c r="AF8" s="111" t="s">
        <v>432</v>
      </c>
      <c r="AG8" s="112">
        <v>2.9069767441860465E-2</v>
      </c>
      <c r="AH8" s="111" t="s">
        <v>432</v>
      </c>
      <c r="AI8" s="112">
        <v>2.9069767441860465E-2</v>
      </c>
      <c r="AJ8" s="111" t="s">
        <v>432</v>
      </c>
      <c r="AK8" s="112">
        <v>1.7441860465116279E-2</v>
      </c>
      <c r="AL8" s="111" t="s">
        <v>432</v>
      </c>
      <c r="AM8" s="112">
        <v>1.7441860465116279E-2</v>
      </c>
      <c r="AN8" s="111" t="s">
        <v>432</v>
      </c>
      <c r="AO8" s="112">
        <v>2.3255813953488372E-2</v>
      </c>
      <c r="AP8" s="111" t="s">
        <v>432</v>
      </c>
      <c r="AQ8" s="112">
        <v>1.7441860465116279E-2</v>
      </c>
      <c r="AR8" s="111" t="s">
        <v>432</v>
      </c>
      <c r="AS8" s="112">
        <v>1.1627906976744186E-2</v>
      </c>
      <c r="AT8" s="111" t="s">
        <v>432</v>
      </c>
      <c r="AU8" s="112">
        <v>3.4883720930232558E-2</v>
      </c>
      <c r="AV8" s="111" t="s">
        <v>432</v>
      </c>
      <c r="AW8" s="112">
        <v>4.0697674418604654E-2</v>
      </c>
      <c r="AX8" s="111" t="s">
        <v>432</v>
      </c>
      <c r="AY8" s="112">
        <v>6.9767441860465115E-2</v>
      </c>
      <c r="AZ8" s="111" t="s">
        <v>432</v>
      </c>
      <c r="BA8" s="112">
        <v>0.10465116279069768</v>
      </c>
      <c r="BB8" s="111" t="s">
        <v>432</v>
      </c>
      <c r="BC8" s="112">
        <v>5.232558139534884E-2</v>
      </c>
      <c r="BD8" s="111" t="s">
        <v>432</v>
      </c>
      <c r="BE8" s="113">
        <v>5.232558139534884E-2</v>
      </c>
      <c r="BF8" s="111" t="s">
        <v>432</v>
      </c>
      <c r="BG8" s="113">
        <v>4.6511627906976744E-2</v>
      </c>
      <c r="BH8" s="111" t="s">
        <v>432</v>
      </c>
      <c r="BI8" s="113">
        <v>6.9767441860465115E-2</v>
      </c>
      <c r="BJ8" s="111" t="s">
        <v>432</v>
      </c>
      <c r="BK8" s="113">
        <v>5.232558139534884E-2</v>
      </c>
    </row>
    <row r="9" spans="1:73" x14ac:dyDescent="0.25">
      <c r="A9" s="137"/>
      <c r="B9" s="111" t="s">
        <v>433</v>
      </c>
      <c r="C9" s="112">
        <v>8.1395348837209308E-2</v>
      </c>
      <c r="D9" s="111" t="s">
        <v>433</v>
      </c>
      <c r="E9" s="112">
        <v>2.9069767441860465E-2</v>
      </c>
      <c r="F9" s="111" t="s">
        <v>433</v>
      </c>
      <c r="G9" s="112">
        <v>2.3255813953488372E-2</v>
      </c>
      <c r="H9" s="111" t="s">
        <v>433</v>
      </c>
      <c r="I9" s="112">
        <v>8.1395348837209308E-2</v>
      </c>
      <c r="J9" s="111" t="s">
        <v>433</v>
      </c>
      <c r="K9" s="112">
        <v>2.3255813953488372E-2</v>
      </c>
      <c r="L9" s="111" t="s">
        <v>433</v>
      </c>
      <c r="M9" s="112">
        <v>4.6511627906976744E-2</v>
      </c>
      <c r="N9" s="111" t="s">
        <v>433</v>
      </c>
      <c r="O9" s="112">
        <v>6.9767441860465115E-2</v>
      </c>
      <c r="P9" s="111" t="s">
        <v>433</v>
      </c>
      <c r="Q9" s="112">
        <v>6.3953488372093026E-2</v>
      </c>
      <c r="R9" s="111" t="s">
        <v>433</v>
      </c>
      <c r="S9" s="112">
        <v>5.232558139534884E-2</v>
      </c>
      <c r="T9" s="111" t="s">
        <v>433</v>
      </c>
      <c r="U9" s="112">
        <v>5.232558139534884E-2</v>
      </c>
      <c r="V9" s="111" t="s">
        <v>433</v>
      </c>
      <c r="W9" s="112">
        <v>6.3953488372093026E-2</v>
      </c>
      <c r="X9" s="111" t="s">
        <v>433</v>
      </c>
      <c r="Y9" s="112">
        <v>5.8139534883720929E-2</v>
      </c>
      <c r="Z9" s="111" t="s">
        <v>433</v>
      </c>
      <c r="AA9" s="112">
        <v>5.8139534883720929E-2</v>
      </c>
      <c r="AB9" s="111" t="s">
        <v>433</v>
      </c>
      <c r="AC9" s="112">
        <v>0.12209302325581395</v>
      </c>
      <c r="AD9" s="111" t="s">
        <v>433</v>
      </c>
      <c r="AE9" s="112">
        <v>0.15697674418604651</v>
      </c>
      <c r="AF9" s="111" t="s">
        <v>433</v>
      </c>
      <c r="AG9" s="112">
        <v>6.9767441860465115E-2</v>
      </c>
      <c r="AH9" s="111" t="s">
        <v>433</v>
      </c>
      <c r="AI9" s="112">
        <v>8.7209302325581398E-2</v>
      </c>
      <c r="AJ9" s="111" t="s">
        <v>433</v>
      </c>
      <c r="AK9" s="112">
        <v>9.8837209302325577E-2</v>
      </c>
      <c r="AL9" s="111" t="s">
        <v>433</v>
      </c>
      <c r="AM9" s="112">
        <v>0.10465116279069768</v>
      </c>
      <c r="AN9" s="111" t="s">
        <v>433</v>
      </c>
      <c r="AO9" s="112">
        <v>8.7209302325581398E-2</v>
      </c>
      <c r="AP9" s="111" t="s">
        <v>433</v>
      </c>
      <c r="AQ9" s="112">
        <v>8.7209302325581398E-2</v>
      </c>
      <c r="AR9" s="111" t="s">
        <v>433</v>
      </c>
      <c r="AS9" s="112">
        <v>8.7209302325581398E-2</v>
      </c>
      <c r="AT9" s="111" t="s">
        <v>433</v>
      </c>
      <c r="AU9" s="112">
        <v>7.5581395348837205E-2</v>
      </c>
      <c r="AV9" s="111" t="s">
        <v>433</v>
      </c>
      <c r="AW9" s="112">
        <v>6.9767441860465115E-2</v>
      </c>
      <c r="AX9" s="111" t="s">
        <v>433</v>
      </c>
      <c r="AY9" s="112">
        <v>0.18604651162790697</v>
      </c>
      <c r="AZ9" s="111" t="s">
        <v>433</v>
      </c>
      <c r="BA9" s="112">
        <v>0.18023255813953487</v>
      </c>
      <c r="BB9" s="111" t="s">
        <v>433</v>
      </c>
      <c r="BC9" s="112">
        <v>0.11627906976744186</v>
      </c>
      <c r="BD9" s="111" t="s">
        <v>433</v>
      </c>
      <c r="BE9" s="113">
        <v>0.12209302325581395</v>
      </c>
      <c r="BF9" s="111" t="s">
        <v>433</v>
      </c>
      <c r="BG9" s="113">
        <v>0.12209302325581395</v>
      </c>
      <c r="BH9" s="111" t="s">
        <v>433</v>
      </c>
      <c r="BI9" s="113">
        <v>0.19186046511627908</v>
      </c>
      <c r="BJ9" s="111" t="s">
        <v>433</v>
      </c>
      <c r="BK9" s="113">
        <v>0.18023255813953487</v>
      </c>
    </row>
    <row r="10" spans="1:73" x14ac:dyDescent="0.25">
      <c r="A10" s="137"/>
      <c r="B10" s="111" t="s">
        <v>6</v>
      </c>
      <c r="C10" s="112">
        <v>4.6511627906976744E-2</v>
      </c>
      <c r="D10" s="111" t="s">
        <v>6</v>
      </c>
      <c r="E10" s="112">
        <v>5.232558139534884E-2</v>
      </c>
      <c r="F10" s="111" t="s">
        <v>6</v>
      </c>
      <c r="G10" s="112">
        <v>0.12790697674418605</v>
      </c>
      <c r="H10" s="111" t="s">
        <v>6</v>
      </c>
      <c r="I10" s="112">
        <v>4.6511627906976744E-2</v>
      </c>
      <c r="J10" s="111" t="s">
        <v>6</v>
      </c>
      <c r="K10" s="112">
        <v>0.12209302325581395</v>
      </c>
      <c r="L10" s="111" t="s">
        <v>6</v>
      </c>
      <c r="M10" s="112">
        <v>0.15697674418604651</v>
      </c>
      <c r="N10" s="111" t="s">
        <v>6</v>
      </c>
      <c r="O10" s="112">
        <v>0.15116279069767441</v>
      </c>
      <c r="P10" s="111" t="s">
        <v>6</v>
      </c>
      <c r="Q10" s="112">
        <v>0.15116279069767441</v>
      </c>
      <c r="R10" s="111" t="s">
        <v>6</v>
      </c>
      <c r="S10" s="112">
        <v>0.15697674418604651</v>
      </c>
      <c r="T10" s="111" t="s">
        <v>6</v>
      </c>
      <c r="U10" s="112">
        <v>0.14534883720930233</v>
      </c>
      <c r="V10" s="111" t="s">
        <v>6</v>
      </c>
      <c r="W10" s="112">
        <v>6.9767441860465115E-2</v>
      </c>
      <c r="X10" s="111" t="s">
        <v>6</v>
      </c>
      <c r="Y10" s="112">
        <v>0.13953488372093023</v>
      </c>
      <c r="Z10" s="111" t="s">
        <v>6</v>
      </c>
      <c r="AA10" s="112">
        <v>0.11627906976744186</v>
      </c>
      <c r="AB10" s="111" t="s">
        <v>6</v>
      </c>
      <c r="AC10" s="112">
        <v>0.14534883720930233</v>
      </c>
      <c r="AD10" s="111" t="s">
        <v>6</v>
      </c>
      <c r="AE10" s="112">
        <v>0.13372093023255813</v>
      </c>
      <c r="AF10" s="111" t="s">
        <v>6</v>
      </c>
      <c r="AG10" s="112">
        <v>8.7209302325581398E-2</v>
      </c>
      <c r="AH10" s="111" t="s">
        <v>6</v>
      </c>
      <c r="AI10" s="112">
        <v>0.14534883720930233</v>
      </c>
      <c r="AJ10" s="111" t="s">
        <v>6</v>
      </c>
      <c r="AK10" s="112">
        <v>0.15697674418604651</v>
      </c>
      <c r="AL10" s="111" t="s">
        <v>6</v>
      </c>
      <c r="AM10" s="112">
        <v>0.14534883720930233</v>
      </c>
      <c r="AN10" s="111" t="s">
        <v>6</v>
      </c>
      <c r="AO10" s="112">
        <v>0.15116279069767441</v>
      </c>
      <c r="AP10" s="111" t="s">
        <v>6</v>
      </c>
      <c r="AQ10" s="112">
        <v>0.13953488372093023</v>
      </c>
      <c r="AR10" s="111" t="s">
        <v>6</v>
      </c>
      <c r="AS10" s="112">
        <v>0.14534883720930233</v>
      </c>
      <c r="AT10" s="111" t="s">
        <v>6</v>
      </c>
      <c r="AU10" s="112">
        <v>0.15697674418604651</v>
      </c>
      <c r="AV10" s="111" t="s">
        <v>6</v>
      </c>
      <c r="AW10" s="112">
        <v>8.7209302325581398E-2</v>
      </c>
      <c r="AX10" s="111" t="s">
        <v>6</v>
      </c>
      <c r="AY10" s="112">
        <v>9.8837209302325577E-2</v>
      </c>
      <c r="AZ10" s="111" t="s">
        <v>6</v>
      </c>
      <c r="BA10" s="112">
        <v>0.18604651162790697</v>
      </c>
      <c r="BB10" s="111" t="s">
        <v>6</v>
      </c>
      <c r="BC10" s="112">
        <v>0.20930232558139536</v>
      </c>
      <c r="BD10" s="111" t="s">
        <v>6</v>
      </c>
      <c r="BE10" s="113">
        <v>0.12209302325581395</v>
      </c>
      <c r="BF10" s="111" t="s">
        <v>6</v>
      </c>
      <c r="BG10" s="113">
        <v>0.12209302325581395</v>
      </c>
      <c r="BH10" s="111" t="s">
        <v>6</v>
      </c>
      <c r="BI10" s="113">
        <v>0.10465116279069768</v>
      </c>
      <c r="BJ10" s="111" t="s">
        <v>6</v>
      </c>
      <c r="BK10" s="113">
        <v>0.11046511627906977</v>
      </c>
    </row>
    <row r="11" spans="1:73" x14ac:dyDescent="0.25">
      <c r="A11" s="137"/>
      <c r="B11" s="114" t="s">
        <v>361</v>
      </c>
      <c r="C11" s="115">
        <v>0.2441860465116279</v>
      </c>
      <c r="D11" s="114" t="s">
        <v>361</v>
      </c>
      <c r="E11" s="115">
        <v>0.31395348837209303</v>
      </c>
      <c r="F11" s="114" t="s">
        <v>361</v>
      </c>
      <c r="G11" s="115">
        <v>0.27906976744186046</v>
      </c>
      <c r="H11" s="114" t="s">
        <v>361</v>
      </c>
      <c r="I11" s="115">
        <v>0.39534883720930231</v>
      </c>
      <c r="J11" s="114" t="s">
        <v>361</v>
      </c>
      <c r="K11" s="115">
        <v>0.37790697674418605</v>
      </c>
      <c r="L11" s="114" t="s">
        <v>361</v>
      </c>
      <c r="M11" s="115">
        <v>0.37790697674418605</v>
      </c>
      <c r="N11" s="114" t="s">
        <v>361</v>
      </c>
      <c r="O11" s="115">
        <v>0.41279069767441862</v>
      </c>
      <c r="P11" s="114" t="s">
        <v>361</v>
      </c>
      <c r="Q11" s="115">
        <v>0.34302325581395349</v>
      </c>
      <c r="R11" s="114" t="s">
        <v>361</v>
      </c>
      <c r="S11" s="115">
        <v>0.31976744186046513</v>
      </c>
      <c r="T11" s="114" t="s">
        <v>361</v>
      </c>
      <c r="U11" s="115">
        <v>0.31976744186046513</v>
      </c>
      <c r="V11" s="114" t="s">
        <v>361</v>
      </c>
      <c r="W11" s="115">
        <v>0.16279069767441862</v>
      </c>
      <c r="X11" s="114" t="s">
        <v>361</v>
      </c>
      <c r="Y11" s="115">
        <v>0.60465116279069764</v>
      </c>
      <c r="Z11" s="114" t="s">
        <v>361</v>
      </c>
      <c r="AA11" s="115">
        <v>0.54651162790697672</v>
      </c>
      <c r="AB11" s="114" t="s">
        <v>361</v>
      </c>
      <c r="AC11" s="115">
        <v>0.4941860465116279</v>
      </c>
      <c r="AD11" s="114" t="s">
        <v>361</v>
      </c>
      <c r="AE11" s="115">
        <v>0.5</v>
      </c>
      <c r="AF11" s="114" t="s">
        <v>361</v>
      </c>
      <c r="AG11" s="115">
        <v>0.26162790697674421</v>
      </c>
      <c r="AH11" s="114" t="s">
        <v>361</v>
      </c>
      <c r="AI11" s="115">
        <v>0.58720930232558144</v>
      </c>
      <c r="AJ11" s="114" t="s">
        <v>361</v>
      </c>
      <c r="AK11" s="115">
        <v>0.55232558139534882</v>
      </c>
      <c r="AL11" s="114" t="s">
        <v>361</v>
      </c>
      <c r="AM11" s="115">
        <v>0.57558139534883723</v>
      </c>
      <c r="AN11" s="114" t="s">
        <v>361</v>
      </c>
      <c r="AO11" s="115">
        <v>0.4941860465116279</v>
      </c>
      <c r="AP11" s="114" t="s">
        <v>361</v>
      </c>
      <c r="AQ11" s="115">
        <v>0.61046511627906974</v>
      </c>
      <c r="AR11" s="114" t="s">
        <v>361</v>
      </c>
      <c r="AS11" s="115">
        <v>0.52325581395348841</v>
      </c>
      <c r="AT11" s="114" t="s">
        <v>361</v>
      </c>
      <c r="AU11" s="115">
        <v>0.47093023255813954</v>
      </c>
      <c r="AV11" s="114" t="s">
        <v>361</v>
      </c>
      <c r="AW11" s="115">
        <v>0.29651162790697677</v>
      </c>
      <c r="AX11" s="114" t="s">
        <v>361</v>
      </c>
      <c r="AY11" s="115">
        <v>0.57558139534883723</v>
      </c>
      <c r="AZ11" s="114" t="s">
        <v>361</v>
      </c>
      <c r="BA11" s="115">
        <v>0.47674418604651164</v>
      </c>
      <c r="BB11" s="114" t="s">
        <v>361</v>
      </c>
      <c r="BC11" s="115">
        <v>0.45348837209302323</v>
      </c>
      <c r="BD11" s="114" t="s">
        <v>361</v>
      </c>
      <c r="BE11" s="116">
        <v>0.58139534883720934</v>
      </c>
      <c r="BF11" s="114" t="s">
        <v>361</v>
      </c>
      <c r="BG11" s="116">
        <v>0.63372093023255816</v>
      </c>
      <c r="BH11" s="114" t="s">
        <v>361</v>
      </c>
      <c r="BI11" s="116">
        <v>0.55232558139534882</v>
      </c>
      <c r="BJ11" s="114" t="s">
        <v>361</v>
      </c>
      <c r="BK11" s="116">
        <v>0.58720930232558144</v>
      </c>
    </row>
    <row r="12" spans="1:73" ht="12" customHeight="1" x14ac:dyDescent="0.25">
      <c r="A12" s="137" t="s">
        <v>441</v>
      </c>
      <c r="B12" s="96" t="s">
        <v>431</v>
      </c>
      <c r="C12" s="97">
        <v>14</v>
      </c>
      <c r="D12" s="96" t="s">
        <v>431</v>
      </c>
      <c r="E12" s="97">
        <v>19</v>
      </c>
      <c r="F12" s="96" t="s">
        <v>431</v>
      </c>
      <c r="G12" s="97">
        <v>17</v>
      </c>
      <c r="H12" s="96" t="s">
        <v>431</v>
      </c>
      <c r="I12" s="97">
        <v>9</v>
      </c>
      <c r="J12" s="96" t="s">
        <v>431</v>
      </c>
      <c r="K12" s="97">
        <v>8</v>
      </c>
      <c r="L12" s="96" t="s">
        <v>431</v>
      </c>
      <c r="M12" s="97">
        <v>11</v>
      </c>
      <c r="N12" s="96" t="s">
        <v>431</v>
      </c>
      <c r="O12" s="97">
        <v>9</v>
      </c>
      <c r="P12" s="96" t="s">
        <v>431</v>
      </c>
      <c r="Q12" s="97">
        <v>10</v>
      </c>
      <c r="R12" s="96" t="s">
        <v>431</v>
      </c>
      <c r="S12" s="97">
        <v>12</v>
      </c>
      <c r="T12" s="96" t="s">
        <v>431</v>
      </c>
      <c r="U12" s="97">
        <v>13</v>
      </c>
      <c r="V12" s="96" t="s">
        <v>431</v>
      </c>
      <c r="W12" s="97">
        <v>20</v>
      </c>
      <c r="X12" s="96" t="s">
        <v>431</v>
      </c>
      <c r="Y12" s="97">
        <v>6</v>
      </c>
      <c r="Z12" s="96" t="s">
        <v>431</v>
      </c>
      <c r="AA12" s="97">
        <v>11</v>
      </c>
      <c r="AB12" s="96" t="s">
        <v>431</v>
      </c>
      <c r="AC12" s="97">
        <v>6</v>
      </c>
      <c r="AD12" s="96" t="s">
        <v>431</v>
      </c>
      <c r="AE12" s="97">
        <v>4</v>
      </c>
      <c r="AF12" s="96" t="s">
        <v>431</v>
      </c>
      <c r="AG12" s="97">
        <v>19</v>
      </c>
      <c r="AH12" s="96" t="s">
        <v>431</v>
      </c>
      <c r="AI12" s="97">
        <v>4</v>
      </c>
      <c r="AJ12" s="96" t="s">
        <v>431</v>
      </c>
      <c r="AK12" s="97">
        <v>3</v>
      </c>
      <c r="AL12" s="96" t="s">
        <v>431</v>
      </c>
      <c r="AM12" s="97">
        <v>4</v>
      </c>
      <c r="AN12" s="96" t="s">
        <v>431</v>
      </c>
      <c r="AO12" s="97">
        <v>6</v>
      </c>
      <c r="AP12" s="96" t="s">
        <v>431</v>
      </c>
      <c r="AQ12" s="97">
        <v>3</v>
      </c>
      <c r="AR12" s="96" t="s">
        <v>431</v>
      </c>
      <c r="AS12" s="97">
        <v>7</v>
      </c>
      <c r="AT12" s="96" t="s">
        <v>431</v>
      </c>
      <c r="AU12" s="97">
        <v>10</v>
      </c>
      <c r="AV12" s="96" t="s">
        <v>431</v>
      </c>
      <c r="AW12" s="97">
        <v>16</v>
      </c>
      <c r="AX12" s="96" t="s">
        <v>431</v>
      </c>
      <c r="AY12" s="97">
        <v>3</v>
      </c>
      <c r="AZ12" s="96" t="s">
        <v>431</v>
      </c>
      <c r="BA12" s="97">
        <v>2</v>
      </c>
      <c r="BB12" s="96" t="s">
        <v>431</v>
      </c>
      <c r="BC12" s="97">
        <v>5</v>
      </c>
      <c r="BD12" s="96" t="s">
        <v>431</v>
      </c>
      <c r="BE12" s="98">
        <v>1</v>
      </c>
      <c r="BF12" s="96" t="s">
        <v>431</v>
      </c>
      <c r="BG12" s="98">
        <v>2</v>
      </c>
      <c r="BH12" s="96" t="s">
        <v>431</v>
      </c>
      <c r="BI12" s="98">
        <v>3</v>
      </c>
      <c r="BJ12" s="96" t="s">
        <v>431</v>
      </c>
      <c r="BK12" s="98">
        <v>2</v>
      </c>
    </row>
    <row r="13" spans="1:73" ht="12" customHeight="1" x14ac:dyDescent="0.25">
      <c r="A13" s="137"/>
      <c r="B13" s="96" t="s">
        <v>432</v>
      </c>
      <c r="C13" s="97">
        <v>1</v>
      </c>
      <c r="D13" s="96" t="s">
        <v>432</v>
      </c>
      <c r="E13" s="97">
        <v>0</v>
      </c>
      <c r="F13" s="96" t="s">
        <v>432</v>
      </c>
      <c r="G13" s="97">
        <v>0</v>
      </c>
      <c r="H13" s="96" t="s">
        <v>432</v>
      </c>
      <c r="I13" s="97">
        <v>0</v>
      </c>
      <c r="J13" s="96" t="s">
        <v>432</v>
      </c>
      <c r="K13" s="97">
        <v>1</v>
      </c>
      <c r="L13" s="96" t="s">
        <v>432</v>
      </c>
      <c r="M13" s="97">
        <v>0</v>
      </c>
      <c r="N13" s="96" t="s">
        <v>432</v>
      </c>
      <c r="O13" s="97">
        <v>0</v>
      </c>
      <c r="P13" s="96" t="s">
        <v>432</v>
      </c>
      <c r="Q13" s="97">
        <v>0</v>
      </c>
      <c r="R13" s="96" t="s">
        <v>432</v>
      </c>
      <c r="S13" s="97">
        <v>0</v>
      </c>
      <c r="T13" s="96" t="s">
        <v>432</v>
      </c>
      <c r="U13" s="97">
        <v>0</v>
      </c>
      <c r="V13" s="96" t="s">
        <v>432</v>
      </c>
      <c r="W13" s="97">
        <v>0</v>
      </c>
      <c r="X13" s="96" t="s">
        <v>432</v>
      </c>
      <c r="Y13" s="97">
        <v>0</v>
      </c>
      <c r="Z13" s="96" t="s">
        <v>432</v>
      </c>
      <c r="AA13" s="97">
        <v>0</v>
      </c>
      <c r="AB13" s="96" t="s">
        <v>432</v>
      </c>
      <c r="AC13" s="97">
        <v>1</v>
      </c>
      <c r="AD13" s="96" t="s">
        <v>432</v>
      </c>
      <c r="AE13" s="97">
        <v>1</v>
      </c>
      <c r="AF13" s="96" t="s">
        <v>432</v>
      </c>
      <c r="AG13" s="97">
        <v>0</v>
      </c>
      <c r="AH13" s="96" t="s">
        <v>432</v>
      </c>
      <c r="AI13" s="97">
        <v>0</v>
      </c>
      <c r="AJ13" s="96" t="s">
        <v>432</v>
      </c>
      <c r="AK13" s="97">
        <v>0</v>
      </c>
      <c r="AL13" s="96" t="s">
        <v>432</v>
      </c>
      <c r="AM13" s="97">
        <v>0</v>
      </c>
      <c r="AN13" s="96" t="s">
        <v>432</v>
      </c>
      <c r="AO13" s="97">
        <v>0</v>
      </c>
      <c r="AP13" s="96" t="s">
        <v>432</v>
      </c>
      <c r="AQ13" s="97">
        <v>0</v>
      </c>
      <c r="AR13" s="96" t="s">
        <v>432</v>
      </c>
      <c r="AS13" s="97">
        <v>0</v>
      </c>
      <c r="AT13" s="96" t="s">
        <v>432</v>
      </c>
      <c r="AU13" s="97">
        <v>0</v>
      </c>
      <c r="AV13" s="96" t="s">
        <v>432</v>
      </c>
      <c r="AW13" s="97">
        <v>0</v>
      </c>
      <c r="AX13" s="96" t="s">
        <v>432</v>
      </c>
      <c r="AY13" s="97">
        <v>2</v>
      </c>
      <c r="AZ13" s="96" t="s">
        <v>432</v>
      </c>
      <c r="BA13" s="97">
        <v>2</v>
      </c>
      <c r="BB13" s="96" t="s">
        <v>432</v>
      </c>
      <c r="BC13" s="97">
        <v>2</v>
      </c>
      <c r="BD13" s="96" t="s">
        <v>432</v>
      </c>
      <c r="BE13" s="98">
        <v>2</v>
      </c>
      <c r="BF13" s="96" t="s">
        <v>432</v>
      </c>
      <c r="BG13" s="98">
        <v>1</v>
      </c>
      <c r="BH13" s="96" t="s">
        <v>432</v>
      </c>
      <c r="BI13" s="98">
        <v>1</v>
      </c>
      <c r="BJ13" s="96" t="s">
        <v>432</v>
      </c>
      <c r="BK13" s="98">
        <v>1</v>
      </c>
    </row>
    <row r="14" spans="1:73" ht="12" customHeight="1" x14ac:dyDescent="0.25">
      <c r="A14" s="137"/>
      <c r="B14" s="96" t="s">
        <v>433</v>
      </c>
      <c r="C14" s="97">
        <v>4</v>
      </c>
      <c r="D14" s="96" t="s">
        <v>433</v>
      </c>
      <c r="E14" s="97">
        <v>0</v>
      </c>
      <c r="F14" s="96" t="s">
        <v>433</v>
      </c>
      <c r="G14" s="97">
        <v>0</v>
      </c>
      <c r="H14" s="96" t="s">
        <v>433</v>
      </c>
      <c r="I14" s="97">
        <v>3</v>
      </c>
      <c r="J14" s="96" t="s">
        <v>433</v>
      </c>
      <c r="K14" s="97">
        <v>2</v>
      </c>
      <c r="L14" s="96" t="s">
        <v>433</v>
      </c>
      <c r="M14" s="97">
        <v>1</v>
      </c>
      <c r="N14" s="96" t="s">
        <v>433</v>
      </c>
      <c r="O14" s="97">
        <v>1</v>
      </c>
      <c r="P14" s="96" t="s">
        <v>433</v>
      </c>
      <c r="Q14" s="97">
        <v>1</v>
      </c>
      <c r="R14" s="96" t="s">
        <v>433</v>
      </c>
      <c r="S14" s="97">
        <v>1</v>
      </c>
      <c r="T14" s="96" t="s">
        <v>433</v>
      </c>
      <c r="U14" s="97">
        <v>2</v>
      </c>
      <c r="V14" s="96" t="s">
        <v>433</v>
      </c>
      <c r="W14" s="97">
        <v>1</v>
      </c>
      <c r="X14" s="96" t="s">
        <v>433</v>
      </c>
      <c r="Y14" s="97">
        <v>2</v>
      </c>
      <c r="Z14" s="96" t="s">
        <v>433</v>
      </c>
      <c r="AA14" s="97">
        <v>1</v>
      </c>
      <c r="AB14" s="96" t="s">
        <v>433</v>
      </c>
      <c r="AC14" s="97">
        <v>5</v>
      </c>
      <c r="AD14" s="96" t="s">
        <v>433</v>
      </c>
      <c r="AE14" s="97">
        <v>6</v>
      </c>
      <c r="AF14" s="96" t="s">
        <v>433</v>
      </c>
      <c r="AG14" s="97">
        <v>0</v>
      </c>
      <c r="AH14" s="96" t="s">
        <v>433</v>
      </c>
      <c r="AI14" s="97">
        <v>4</v>
      </c>
      <c r="AJ14" s="96" t="s">
        <v>433</v>
      </c>
      <c r="AK14" s="97">
        <v>3</v>
      </c>
      <c r="AL14" s="96" t="s">
        <v>433</v>
      </c>
      <c r="AM14" s="97">
        <v>4</v>
      </c>
      <c r="AN14" s="96" t="s">
        <v>433</v>
      </c>
      <c r="AO14" s="97">
        <v>4</v>
      </c>
      <c r="AP14" s="96" t="s">
        <v>433</v>
      </c>
      <c r="AQ14" s="97">
        <v>4</v>
      </c>
      <c r="AR14" s="96" t="s">
        <v>433</v>
      </c>
      <c r="AS14" s="97">
        <v>3</v>
      </c>
      <c r="AT14" s="96" t="s">
        <v>433</v>
      </c>
      <c r="AU14" s="97">
        <v>4</v>
      </c>
      <c r="AV14" s="96" t="s">
        <v>433</v>
      </c>
      <c r="AW14" s="97">
        <v>0</v>
      </c>
      <c r="AX14" s="96" t="s">
        <v>433</v>
      </c>
      <c r="AY14" s="97">
        <v>4</v>
      </c>
      <c r="AZ14" s="96" t="s">
        <v>433</v>
      </c>
      <c r="BA14" s="97">
        <v>3</v>
      </c>
      <c r="BB14" s="96" t="s">
        <v>433</v>
      </c>
      <c r="BC14" s="97">
        <v>2</v>
      </c>
      <c r="BD14" s="96" t="s">
        <v>433</v>
      </c>
      <c r="BE14" s="98">
        <v>4</v>
      </c>
      <c r="BF14" s="96" t="s">
        <v>433</v>
      </c>
      <c r="BG14" s="98">
        <v>4</v>
      </c>
      <c r="BH14" s="96" t="s">
        <v>433</v>
      </c>
      <c r="BI14" s="98">
        <v>4</v>
      </c>
      <c r="BJ14" s="96" t="s">
        <v>433</v>
      </c>
      <c r="BK14" s="98">
        <v>3</v>
      </c>
    </row>
    <row r="15" spans="1:73" ht="12" customHeight="1" x14ac:dyDescent="0.25">
      <c r="A15" s="137"/>
      <c r="B15" s="96" t="s">
        <v>6</v>
      </c>
      <c r="C15" s="97">
        <v>1</v>
      </c>
      <c r="D15" s="96" t="s">
        <v>6</v>
      </c>
      <c r="E15" s="97">
        <v>2</v>
      </c>
      <c r="F15" s="96" t="s">
        <v>6</v>
      </c>
      <c r="G15" s="97">
        <v>5</v>
      </c>
      <c r="H15" s="96" t="s">
        <v>6</v>
      </c>
      <c r="I15" s="97">
        <v>1</v>
      </c>
      <c r="J15" s="96" t="s">
        <v>6</v>
      </c>
      <c r="K15" s="97">
        <v>3</v>
      </c>
      <c r="L15" s="96" t="s">
        <v>6</v>
      </c>
      <c r="M15" s="97">
        <v>5</v>
      </c>
      <c r="N15" s="96" t="s">
        <v>6</v>
      </c>
      <c r="O15" s="97">
        <v>6</v>
      </c>
      <c r="P15" s="96" t="s">
        <v>6</v>
      </c>
      <c r="Q15" s="97">
        <v>6</v>
      </c>
      <c r="R15" s="96" t="s">
        <v>6</v>
      </c>
      <c r="S15" s="97">
        <v>4</v>
      </c>
      <c r="T15" s="96" t="s">
        <v>6</v>
      </c>
      <c r="U15" s="97">
        <v>4</v>
      </c>
      <c r="V15" s="96" t="s">
        <v>6</v>
      </c>
      <c r="W15" s="97">
        <v>1</v>
      </c>
      <c r="X15" s="96" t="s">
        <v>6</v>
      </c>
      <c r="Y15" s="97">
        <v>3</v>
      </c>
      <c r="Z15" s="96" t="s">
        <v>6</v>
      </c>
      <c r="AA15" s="97">
        <v>2</v>
      </c>
      <c r="AB15" s="96" t="s">
        <v>6</v>
      </c>
      <c r="AC15" s="97">
        <v>2</v>
      </c>
      <c r="AD15" s="96" t="s">
        <v>6</v>
      </c>
      <c r="AE15" s="97">
        <v>2</v>
      </c>
      <c r="AF15" s="96" t="s">
        <v>6</v>
      </c>
      <c r="AG15" s="97">
        <v>2</v>
      </c>
      <c r="AH15" s="96" t="s">
        <v>6</v>
      </c>
      <c r="AI15" s="97">
        <v>1</v>
      </c>
      <c r="AJ15" s="96" t="s">
        <v>6</v>
      </c>
      <c r="AK15" s="97">
        <v>4</v>
      </c>
      <c r="AL15" s="96" t="s">
        <v>6</v>
      </c>
      <c r="AM15" s="97">
        <v>2</v>
      </c>
      <c r="AN15" s="96" t="s">
        <v>6</v>
      </c>
      <c r="AO15" s="97">
        <v>3</v>
      </c>
      <c r="AP15" s="96" t="s">
        <v>6</v>
      </c>
      <c r="AQ15" s="97">
        <v>2</v>
      </c>
      <c r="AR15" s="96" t="s">
        <v>6</v>
      </c>
      <c r="AS15" s="97">
        <v>2</v>
      </c>
      <c r="AT15" s="96" t="s">
        <v>6</v>
      </c>
      <c r="AU15" s="97">
        <v>1</v>
      </c>
      <c r="AV15" s="96" t="s">
        <v>6</v>
      </c>
      <c r="AW15" s="97">
        <v>2</v>
      </c>
      <c r="AX15" s="96" t="s">
        <v>6</v>
      </c>
      <c r="AY15" s="97">
        <v>1</v>
      </c>
      <c r="AZ15" s="96" t="s">
        <v>6</v>
      </c>
      <c r="BA15" s="97">
        <v>3</v>
      </c>
      <c r="BB15" s="96" t="s">
        <v>6</v>
      </c>
      <c r="BC15" s="97">
        <v>3</v>
      </c>
      <c r="BD15" s="96" t="s">
        <v>6</v>
      </c>
      <c r="BE15" s="98">
        <v>3</v>
      </c>
      <c r="BF15" s="96" t="s">
        <v>6</v>
      </c>
      <c r="BG15" s="98">
        <v>3</v>
      </c>
      <c r="BH15" s="96" t="s">
        <v>6</v>
      </c>
      <c r="BI15" s="98">
        <v>2</v>
      </c>
      <c r="BJ15" s="96" t="s">
        <v>6</v>
      </c>
      <c r="BK15" s="98">
        <v>3</v>
      </c>
    </row>
    <row r="16" spans="1:73" ht="12" customHeight="1" x14ac:dyDescent="0.25">
      <c r="A16" s="137"/>
      <c r="B16" s="96" t="s">
        <v>361</v>
      </c>
      <c r="C16" s="97">
        <v>5</v>
      </c>
      <c r="D16" s="96" t="s">
        <v>361</v>
      </c>
      <c r="E16" s="97">
        <v>4</v>
      </c>
      <c r="F16" s="96" t="s">
        <v>361</v>
      </c>
      <c r="G16" s="97">
        <v>3</v>
      </c>
      <c r="H16" s="96" t="s">
        <v>361</v>
      </c>
      <c r="I16" s="97">
        <v>12</v>
      </c>
      <c r="J16" s="96" t="s">
        <v>361</v>
      </c>
      <c r="K16" s="97">
        <v>11</v>
      </c>
      <c r="L16" s="96" t="s">
        <v>361</v>
      </c>
      <c r="M16" s="97">
        <v>8</v>
      </c>
      <c r="N16" s="96" t="s">
        <v>361</v>
      </c>
      <c r="O16" s="97">
        <v>9</v>
      </c>
      <c r="P16" s="96" t="s">
        <v>361</v>
      </c>
      <c r="Q16" s="97">
        <v>8</v>
      </c>
      <c r="R16" s="96" t="s">
        <v>361</v>
      </c>
      <c r="S16" s="97">
        <v>8</v>
      </c>
      <c r="T16" s="96" t="s">
        <v>361</v>
      </c>
      <c r="U16" s="97">
        <v>6</v>
      </c>
      <c r="V16" s="96" t="s">
        <v>361</v>
      </c>
      <c r="W16" s="97">
        <v>3</v>
      </c>
      <c r="X16" s="96" t="s">
        <v>361</v>
      </c>
      <c r="Y16" s="97">
        <v>14</v>
      </c>
      <c r="Z16" s="96" t="s">
        <v>361</v>
      </c>
      <c r="AA16" s="97">
        <v>11</v>
      </c>
      <c r="AB16" s="96" t="s">
        <v>361</v>
      </c>
      <c r="AC16" s="97">
        <v>11</v>
      </c>
      <c r="AD16" s="96" t="s">
        <v>361</v>
      </c>
      <c r="AE16" s="97">
        <v>12</v>
      </c>
      <c r="AF16" s="96" t="s">
        <v>361</v>
      </c>
      <c r="AG16" s="97">
        <v>4</v>
      </c>
      <c r="AH16" s="96" t="s">
        <v>361</v>
      </c>
      <c r="AI16" s="97">
        <v>16</v>
      </c>
      <c r="AJ16" s="96" t="s">
        <v>361</v>
      </c>
      <c r="AK16" s="97">
        <v>15</v>
      </c>
      <c r="AL16" s="96" t="s">
        <v>361</v>
      </c>
      <c r="AM16" s="97">
        <v>15</v>
      </c>
      <c r="AN16" s="96" t="s">
        <v>361</v>
      </c>
      <c r="AO16" s="97">
        <v>12</v>
      </c>
      <c r="AP16" s="96" t="s">
        <v>361</v>
      </c>
      <c r="AQ16" s="97">
        <v>16</v>
      </c>
      <c r="AR16" s="96" t="s">
        <v>361</v>
      </c>
      <c r="AS16" s="97">
        <v>13</v>
      </c>
      <c r="AT16" s="96" t="s">
        <v>361</v>
      </c>
      <c r="AU16" s="97">
        <v>10</v>
      </c>
      <c r="AV16" s="96" t="s">
        <v>361</v>
      </c>
      <c r="AW16" s="97">
        <v>7</v>
      </c>
      <c r="AX16" s="96" t="s">
        <v>361</v>
      </c>
      <c r="AY16" s="97">
        <v>15</v>
      </c>
      <c r="AZ16" s="96" t="s">
        <v>361</v>
      </c>
      <c r="BA16" s="97">
        <v>15</v>
      </c>
      <c r="BB16" s="96" t="s">
        <v>361</v>
      </c>
      <c r="BC16" s="97">
        <v>13</v>
      </c>
      <c r="BD16" s="96" t="s">
        <v>361</v>
      </c>
      <c r="BE16" s="98">
        <v>15</v>
      </c>
      <c r="BF16" s="96" t="s">
        <v>361</v>
      </c>
      <c r="BG16" s="98">
        <v>15</v>
      </c>
      <c r="BH16" s="96" t="s">
        <v>361</v>
      </c>
      <c r="BI16" s="98">
        <v>15</v>
      </c>
      <c r="BJ16" s="96" t="s">
        <v>361</v>
      </c>
      <c r="BK16" s="98">
        <v>16</v>
      </c>
    </row>
    <row r="17" spans="1:63" x14ac:dyDescent="0.25">
      <c r="A17" s="137"/>
      <c r="B17" s="111" t="s">
        <v>431</v>
      </c>
      <c r="C17" s="112">
        <v>0.56000000000000005</v>
      </c>
      <c r="D17" s="111" t="s">
        <v>431</v>
      </c>
      <c r="E17" s="112">
        <v>0.76</v>
      </c>
      <c r="F17" s="111" t="s">
        <v>431</v>
      </c>
      <c r="G17" s="112">
        <v>0.68</v>
      </c>
      <c r="H17" s="111" t="s">
        <v>431</v>
      </c>
      <c r="I17" s="112">
        <v>0.36</v>
      </c>
      <c r="J17" s="111" t="s">
        <v>431</v>
      </c>
      <c r="K17" s="112">
        <v>0.32</v>
      </c>
      <c r="L17" s="111" t="s">
        <v>431</v>
      </c>
      <c r="M17" s="112">
        <v>0.44</v>
      </c>
      <c r="N17" s="111" t="s">
        <v>431</v>
      </c>
      <c r="O17" s="112">
        <v>0.36</v>
      </c>
      <c r="P17" s="111" t="s">
        <v>431</v>
      </c>
      <c r="Q17" s="112">
        <v>0.4</v>
      </c>
      <c r="R17" s="111" t="s">
        <v>431</v>
      </c>
      <c r="S17" s="112">
        <v>0.48</v>
      </c>
      <c r="T17" s="111" t="s">
        <v>431</v>
      </c>
      <c r="U17" s="112">
        <v>0.52</v>
      </c>
      <c r="V17" s="111" t="s">
        <v>431</v>
      </c>
      <c r="W17" s="112">
        <v>0.8</v>
      </c>
      <c r="X17" s="111" t="s">
        <v>431</v>
      </c>
      <c r="Y17" s="112">
        <v>0.24</v>
      </c>
      <c r="Z17" s="111" t="s">
        <v>431</v>
      </c>
      <c r="AA17" s="112">
        <v>0.44</v>
      </c>
      <c r="AB17" s="111" t="s">
        <v>431</v>
      </c>
      <c r="AC17" s="112">
        <v>0.24</v>
      </c>
      <c r="AD17" s="111" t="s">
        <v>431</v>
      </c>
      <c r="AE17" s="112">
        <v>0.16</v>
      </c>
      <c r="AF17" s="111" t="s">
        <v>431</v>
      </c>
      <c r="AG17" s="112">
        <v>0.76</v>
      </c>
      <c r="AH17" s="111" t="s">
        <v>431</v>
      </c>
      <c r="AI17" s="112">
        <v>0.16</v>
      </c>
      <c r="AJ17" s="111" t="s">
        <v>431</v>
      </c>
      <c r="AK17" s="112">
        <v>0.12</v>
      </c>
      <c r="AL17" s="111" t="s">
        <v>431</v>
      </c>
      <c r="AM17" s="112">
        <v>0.16</v>
      </c>
      <c r="AN17" s="111" t="s">
        <v>431</v>
      </c>
      <c r="AO17" s="112">
        <v>0.24</v>
      </c>
      <c r="AP17" s="111" t="s">
        <v>431</v>
      </c>
      <c r="AQ17" s="112">
        <v>0.12</v>
      </c>
      <c r="AR17" s="111" t="s">
        <v>431</v>
      </c>
      <c r="AS17" s="112">
        <v>0.28000000000000003</v>
      </c>
      <c r="AT17" s="111" t="s">
        <v>431</v>
      </c>
      <c r="AU17" s="112">
        <v>0.4</v>
      </c>
      <c r="AV17" s="111" t="s">
        <v>431</v>
      </c>
      <c r="AW17" s="112">
        <v>0.64</v>
      </c>
      <c r="AX17" s="111" t="s">
        <v>431</v>
      </c>
      <c r="AY17" s="112">
        <v>0.12</v>
      </c>
      <c r="AZ17" s="111" t="s">
        <v>431</v>
      </c>
      <c r="BA17" s="112">
        <v>0.08</v>
      </c>
      <c r="BB17" s="111" t="s">
        <v>431</v>
      </c>
      <c r="BC17" s="112">
        <v>0.2</v>
      </c>
      <c r="BD17" s="111" t="s">
        <v>431</v>
      </c>
      <c r="BE17" s="113">
        <v>0.04</v>
      </c>
      <c r="BF17" s="111" t="s">
        <v>431</v>
      </c>
      <c r="BG17" s="113">
        <v>0.08</v>
      </c>
      <c r="BH17" s="111" t="s">
        <v>431</v>
      </c>
      <c r="BI17" s="113">
        <v>0.12</v>
      </c>
      <c r="BJ17" s="111" t="s">
        <v>431</v>
      </c>
      <c r="BK17" s="113">
        <v>0.08</v>
      </c>
    </row>
    <row r="18" spans="1:63" x14ac:dyDescent="0.25">
      <c r="A18" s="137"/>
      <c r="B18" s="111" t="s">
        <v>432</v>
      </c>
      <c r="C18" s="112">
        <v>0.04</v>
      </c>
      <c r="D18" s="111" t="s">
        <v>432</v>
      </c>
      <c r="E18" s="112">
        <v>0</v>
      </c>
      <c r="F18" s="111" t="s">
        <v>432</v>
      </c>
      <c r="G18" s="112">
        <v>0</v>
      </c>
      <c r="H18" s="111" t="s">
        <v>432</v>
      </c>
      <c r="I18" s="112">
        <v>0</v>
      </c>
      <c r="J18" s="111" t="s">
        <v>432</v>
      </c>
      <c r="K18" s="112">
        <v>0.04</v>
      </c>
      <c r="L18" s="111" t="s">
        <v>432</v>
      </c>
      <c r="M18" s="112">
        <v>0</v>
      </c>
      <c r="N18" s="111" t="s">
        <v>432</v>
      </c>
      <c r="O18" s="112">
        <v>0</v>
      </c>
      <c r="P18" s="111" t="s">
        <v>432</v>
      </c>
      <c r="Q18" s="112">
        <v>0</v>
      </c>
      <c r="R18" s="111" t="s">
        <v>432</v>
      </c>
      <c r="S18" s="112">
        <v>0</v>
      </c>
      <c r="T18" s="111" t="s">
        <v>432</v>
      </c>
      <c r="U18" s="112">
        <v>0</v>
      </c>
      <c r="V18" s="111" t="s">
        <v>432</v>
      </c>
      <c r="W18" s="112">
        <v>0</v>
      </c>
      <c r="X18" s="111" t="s">
        <v>432</v>
      </c>
      <c r="Y18" s="112">
        <v>0</v>
      </c>
      <c r="Z18" s="111" t="s">
        <v>432</v>
      </c>
      <c r="AA18" s="112">
        <v>0</v>
      </c>
      <c r="AB18" s="111" t="s">
        <v>432</v>
      </c>
      <c r="AC18" s="112">
        <v>0.04</v>
      </c>
      <c r="AD18" s="111" t="s">
        <v>432</v>
      </c>
      <c r="AE18" s="112">
        <v>0.04</v>
      </c>
      <c r="AF18" s="111" t="s">
        <v>432</v>
      </c>
      <c r="AG18" s="112">
        <v>0</v>
      </c>
      <c r="AH18" s="111" t="s">
        <v>432</v>
      </c>
      <c r="AI18" s="112">
        <v>0</v>
      </c>
      <c r="AJ18" s="111" t="s">
        <v>432</v>
      </c>
      <c r="AK18" s="112">
        <v>0</v>
      </c>
      <c r="AL18" s="111" t="s">
        <v>432</v>
      </c>
      <c r="AM18" s="112">
        <v>0</v>
      </c>
      <c r="AN18" s="111" t="s">
        <v>432</v>
      </c>
      <c r="AO18" s="112">
        <v>0</v>
      </c>
      <c r="AP18" s="111" t="s">
        <v>432</v>
      </c>
      <c r="AQ18" s="112">
        <v>0</v>
      </c>
      <c r="AR18" s="111" t="s">
        <v>432</v>
      </c>
      <c r="AS18" s="112">
        <v>0</v>
      </c>
      <c r="AT18" s="111" t="s">
        <v>432</v>
      </c>
      <c r="AU18" s="112">
        <v>0</v>
      </c>
      <c r="AV18" s="111" t="s">
        <v>432</v>
      </c>
      <c r="AW18" s="112">
        <v>0</v>
      </c>
      <c r="AX18" s="111" t="s">
        <v>432</v>
      </c>
      <c r="AY18" s="112">
        <v>0.08</v>
      </c>
      <c r="AZ18" s="111" t="s">
        <v>432</v>
      </c>
      <c r="BA18" s="112">
        <v>0.08</v>
      </c>
      <c r="BB18" s="111" t="s">
        <v>432</v>
      </c>
      <c r="BC18" s="112">
        <v>0.08</v>
      </c>
      <c r="BD18" s="111" t="s">
        <v>432</v>
      </c>
      <c r="BE18" s="113">
        <v>0.08</v>
      </c>
      <c r="BF18" s="111" t="s">
        <v>432</v>
      </c>
      <c r="BG18" s="113">
        <v>0.04</v>
      </c>
      <c r="BH18" s="111" t="s">
        <v>432</v>
      </c>
      <c r="BI18" s="113">
        <v>0.04</v>
      </c>
      <c r="BJ18" s="111" t="s">
        <v>432</v>
      </c>
      <c r="BK18" s="113">
        <v>0.04</v>
      </c>
    </row>
    <row r="19" spans="1:63" x14ac:dyDescent="0.25">
      <c r="A19" s="137"/>
      <c r="B19" s="111" t="s">
        <v>433</v>
      </c>
      <c r="C19" s="112">
        <v>0.16</v>
      </c>
      <c r="D19" s="111" t="s">
        <v>433</v>
      </c>
      <c r="E19" s="112">
        <v>0</v>
      </c>
      <c r="F19" s="111" t="s">
        <v>433</v>
      </c>
      <c r="G19" s="112">
        <v>0</v>
      </c>
      <c r="H19" s="111" t="s">
        <v>433</v>
      </c>
      <c r="I19" s="112">
        <v>0.12</v>
      </c>
      <c r="J19" s="111" t="s">
        <v>433</v>
      </c>
      <c r="K19" s="112">
        <v>0.08</v>
      </c>
      <c r="L19" s="111" t="s">
        <v>433</v>
      </c>
      <c r="M19" s="112">
        <v>0.04</v>
      </c>
      <c r="N19" s="111" t="s">
        <v>433</v>
      </c>
      <c r="O19" s="112">
        <v>0.04</v>
      </c>
      <c r="P19" s="111" t="s">
        <v>433</v>
      </c>
      <c r="Q19" s="112">
        <v>0.04</v>
      </c>
      <c r="R19" s="111" t="s">
        <v>433</v>
      </c>
      <c r="S19" s="112">
        <v>0.04</v>
      </c>
      <c r="T19" s="111" t="s">
        <v>433</v>
      </c>
      <c r="U19" s="112">
        <v>0.08</v>
      </c>
      <c r="V19" s="111" t="s">
        <v>433</v>
      </c>
      <c r="W19" s="112">
        <v>0.04</v>
      </c>
      <c r="X19" s="111" t="s">
        <v>433</v>
      </c>
      <c r="Y19" s="112">
        <v>0.08</v>
      </c>
      <c r="Z19" s="111" t="s">
        <v>433</v>
      </c>
      <c r="AA19" s="112">
        <v>0.04</v>
      </c>
      <c r="AB19" s="111" t="s">
        <v>433</v>
      </c>
      <c r="AC19" s="112">
        <v>0.2</v>
      </c>
      <c r="AD19" s="111" t="s">
        <v>433</v>
      </c>
      <c r="AE19" s="112">
        <v>0.24</v>
      </c>
      <c r="AF19" s="111" t="s">
        <v>433</v>
      </c>
      <c r="AG19" s="112">
        <v>0</v>
      </c>
      <c r="AH19" s="111" t="s">
        <v>433</v>
      </c>
      <c r="AI19" s="112">
        <v>0.16</v>
      </c>
      <c r="AJ19" s="111" t="s">
        <v>433</v>
      </c>
      <c r="AK19" s="112">
        <v>0.12</v>
      </c>
      <c r="AL19" s="111" t="s">
        <v>433</v>
      </c>
      <c r="AM19" s="112">
        <v>0.16</v>
      </c>
      <c r="AN19" s="111" t="s">
        <v>433</v>
      </c>
      <c r="AO19" s="112">
        <v>0.16</v>
      </c>
      <c r="AP19" s="111" t="s">
        <v>433</v>
      </c>
      <c r="AQ19" s="112">
        <v>0.16</v>
      </c>
      <c r="AR19" s="111" t="s">
        <v>433</v>
      </c>
      <c r="AS19" s="112">
        <v>0.12</v>
      </c>
      <c r="AT19" s="111" t="s">
        <v>433</v>
      </c>
      <c r="AU19" s="112">
        <v>0.16</v>
      </c>
      <c r="AV19" s="111" t="s">
        <v>433</v>
      </c>
      <c r="AW19" s="112">
        <v>0</v>
      </c>
      <c r="AX19" s="111" t="s">
        <v>433</v>
      </c>
      <c r="AY19" s="112">
        <v>0.16</v>
      </c>
      <c r="AZ19" s="111" t="s">
        <v>433</v>
      </c>
      <c r="BA19" s="112">
        <v>0.12</v>
      </c>
      <c r="BB19" s="111" t="s">
        <v>433</v>
      </c>
      <c r="BC19" s="112">
        <v>0.08</v>
      </c>
      <c r="BD19" s="111" t="s">
        <v>433</v>
      </c>
      <c r="BE19" s="113">
        <v>0.16</v>
      </c>
      <c r="BF19" s="111" t="s">
        <v>433</v>
      </c>
      <c r="BG19" s="113">
        <v>0.16</v>
      </c>
      <c r="BH19" s="111" t="s">
        <v>433</v>
      </c>
      <c r="BI19" s="113">
        <v>0.16</v>
      </c>
      <c r="BJ19" s="111" t="s">
        <v>433</v>
      </c>
      <c r="BK19" s="113">
        <v>0.12</v>
      </c>
    </row>
    <row r="20" spans="1:63" x14ac:dyDescent="0.25">
      <c r="A20" s="137"/>
      <c r="B20" s="111" t="s">
        <v>6</v>
      </c>
      <c r="C20" s="112">
        <v>0.04</v>
      </c>
      <c r="D20" s="111" t="s">
        <v>6</v>
      </c>
      <c r="E20" s="112">
        <v>0.08</v>
      </c>
      <c r="F20" s="111" t="s">
        <v>6</v>
      </c>
      <c r="G20" s="112">
        <v>0.2</v>
      </c>
      <c r="H20" s="111" t="s">
        <v>6</v>
      </c>
      <c r="I20" s="112">
        <v>0.04</v>
      </c>
      <c r="J20" s="111" t="s">
        <v>6</v>
      </c>
      <c r="K20" s="112">
        <v>0.12</v>
      </c>
      <c r="L20" s="111" t="s">
        <v>6</v>
      </c>
      <c r="M20" s="112">
        <v>0.2</v>
      </c>
      <c r="N20" s="111" t="s">
        <v>6</v>
      </c>
      <c r="O20" s="112">
        <v>0.24</v>
      </c>
      <c r="P20" s="111" t="s">
        <v>6</v>
      </c>
      <c r="Q20" s="112">
        <v>0.24</v>
      </c>
      <c r="R20" s="111" t="s">
        <v>6</v>
      </c>
      <c r="S20" s="112">
        <v>0.16</v>
      </c>
      <c r="T20" s="111" t="s">
        <v>6</v>
      </c>
      <c r="U20" s="112">
        <v>0.16</v>
      </c>
      <c r="V20" s="111" t="s">
        <v>6</v>
      </c>
      <c r="W20" s="112">
        <v>0.04</v>
      </c>
      <c r="X20" s="111" t="s">
        <v>6</v>
      </c>
      <c r="Y20" s="112">
        <v>0.12</v>
      </c>
      <c r="Z20" s="111" t="s">
        <v>6</v>
      </c>
      <c r="AA20" s="112">
        <v>0.08</v>
      </c>
      <c r="AB20" s="111" t="s">
        <v>6</v>
      </c>
      <c r="AC20" s="112">
        <v>0.08</v>
      </c>
      <c r="AD20" s="111" t="s">
        <v>6</v>
      </c>
      <c r="AE20" s="112">
        <v>0.08</v>
      </c>
      <c r="AF20" s="111" t="s">
        <v>6</v>
      </c>
      <c r="AG20" s="112">
        <v>0.08</v>
      </c>
      <c r="AH20" s="111" t="s">
        <v>6</v>
      </c>
      <c r="AI20" s="112">
        <v>0.04</v>
      </c>
      <c r="AJ20" s="111" t="s">
        <v>6</v>
      </c>
      <c r="AK20" s="112">
        <v>0.16</v>
      </c>
      <c r="AL20" s="111" t="s">
        <v>6</v>
      </c>
      <c r="AM20" s="112">
        <v>0.08</v>
      </c>
      <c r="AN20" s="111" t="s">
        <v>6</v>
      </c>
      <c r="AO20" s="112">
        <v>0.12</v>
      </c>
      <c r="AP20" s="111" t="s">
        <v>6</v>
      </c>
      <c r="AQ20" s="112">
        <v>0.08</v>
      </c>
      <c r="AR20" s="111" t="s">
        <v>6</v>
      </c>
      <c r="AS20" s="112">
        <v>0.08</v>
      </c>
      <c r="AT20" s="111" t="s">
        <v>6</v>
      </c>
      <c r="AU20" s="112">
        <v>0.04</v>
      </c>
      <c r="AV20" s="111" t="s">
        <v>6</v>
      </c>
      <c r="AW20" s="112">
        <v>0.08</v>
      </c>
      <c r="AX20" s="111" t="s">
        <v>6</v>
      </c>
      <c r="AY20" s="112">
        <v>0.04</v>
      </c>
      <c r="AZ20" s="111" t="s">
        <v>6</v>
      </c>
      <c r="BA20" s="112">
        <v>0.12</v>
      </c>
      <c r="BB20" s="111" t="s">
        <v>6</v>
      </c>
      <c r="BC20" s="112">
        <v>0.12</v>
      </c>
      <c r="BD20" s="111" t="s">
        <v>6</v>
      </c>
      <c r="BE20" s="113">
        <v>0.12</v>
      </c>
      <c r="BF20" s="111" t="s">
        <v>6</v>
      </c>
      <c r="BG20" s="113">
        <v>0.12</v>
      </c>
      <c r="BH20" s="111" t="s">
        <v>6</v>
      </c>
      <c r="BI20" s="113">
        <v>0.08</v>
      </c>
      <c r="BJ20" s="111" t="s">
        <v>6</v>
      </c>
      <c r="BK20" s="113">
        <v>0.12</v>
      </c>
    </row>
    <row r="21" spans="1:63" x14ac:dyDescent="0.25">
      <c r="A21" s="137"/>
      <c r="B21" s="114" t="s">
        <v>361</v>
      </c>
      <c r="C21" s="115">
        <v>0.2</v>
      </c>
      <c r="D21" s="114" t="s">
        <v>361</v>
      </c>
      <c r="E21" s="115">
        <v>0.16</v>
      </c>
      <c r="F21" s="114" t="s">
        <v>361</v>
      </c>
      <c r="G21" s="115">
        <v>0.12</v>
      </c>
      <c r="H21" s="114" t="s">
        <v>361</v>
      </c>
      <c r="I21" s="115">
        <v>0.48</v>
      </c>
      <c r="J21" s="114" t="s">
        <v>361</v>
      </c>
      <c r="K21" s="115">
        <v>0.44</v>
      </c>
      <c r="L21" s="114" t="s">
        <v>361</v>
      </c>
      <c r="M21" s="115">
        <v>0.32</v>
      </c>
      <c r="N21" s="114" t="s">
        <v>361</v>
      </c>
      <c r="O21" s="115">
        <v>0.36</v>
      </c>
      <c r="P21" s="114" t="s">
        <v>361</v>
      </c>
      <c r="Q21" s="115">
        <v>0.32</v>
      </c>
      <c r="R21" s="114" t="s">
        <v>361</v>
      </c>
      <c r="S21" s="115">
        <v>0.32</v>
      </c>
      <c r="T21" s="114" t="s">
        <v>361</v>
      </c>
      <c r="U21" s="115">
        <v>0.24</v>
      </c>
      <c r="V21" s="114" t="s">
        <v>361</v>
      </c>
      <c r="W21" s="115">
        <v>0.12</v>
      </c>
      <c r="X21" s="114" t="s">
        <v>361</v>
      </c>
      <c r="Y21" s="115">
        <v>0.56000000000000005</v>
      </c>
      <c r="Z21" s="114" t="s">
        <v>361</v>
      </c>
      <c r="AA21" s="115">
        <v>0.44</v>
      </c>
      <c r="AB21" s="114" t="s">
        <v>361</v>
      </c>
      <c r="AC21" s="115">
        <v>0.44</v>
      </c>
      <c r="AD21" s="114" t="s">
        <v>361</v>
      </c>
      <c r="AE21" s="115">
        <v>0.48</v>
      </c>
      <c r="AF21" s="114" t="s">
        <v>361</v>
      </c>
      <c r="AG21" s="115">
        <v>0.16</v>
      </c>
      <c r="AH21" s="114" t="s">
        <v>361</v>
      </c>
      <c r="AI21" s="115">
        <v>0.64</v>
      </c>
      <c r="AJ21" s="114" t="s">
        <v>361</v>
      </c>
      <c r="AK21" s="115">
        <v>0.6</v>
      </c>
      <c r="AL21" s="114" t="s">
        <v>361</v>
      </c>
      <c r="AM21" s="115">
        <v>0.6</v>
      </c>
      <c r="AN21" s="114" t="s">
        <v>361</v>
      </c>
      <c r="AO21" s="115">
        <v>0.48</v>
      </c>
      <c r="AP21" s="114" t="s">
        <v>361</v>
      </c>
      <c r="AQ21" s="115">
        <v>0.64</v>
      </c>
      <c r="AR21" s="114" t="s">
        <v>361</v>
      </c>
      <c r="AS21" s="115">
        <v>0.52</v>
      </c>
      <c r="AT21" s="114" t="s">
        <v>361</v>
      </c>
      <c r="AU21" s="115">
        <v>0.4</v>
      </c>
      <c r="AV21" s="114" t="s">
        <v>361</v>
      </c>
      <c r="AW21" s="115">
        <v>0.28000000000000003</v>
      </c>
      <c r="AX21" s="114" t="s">
        <v>361</v>
      </c>
      <c r="AY21" s="115">
        <v>0.6</v>
      </c>
      <c r="AZ21" s="114" t="s">
        <v>361</v>
      </c>
      <c r="BA21" s="115">
        <v>0.6</v>
      </c>
      <c r="BB21" s="114" t="s">
        <v>361</v>
      </c>
      <c r="BC21" s="115">
        <v>0.52</v>
      </c>
      <c r="BD21" s="114" t="s">
        <v>361</v>
      </c>
      <c r="BE21" s="116">
        <v>0.6</v>
      </c>
      <c r="BF21" s="114" t="s">
        <v>361</v>
      </c>
      <c r="BG21" s="116">
        <v>0.6</v>
      </c>
      <c r="BH21" s="114" t="s">
        <v>361</v>
      </c>
      <c r="BI21" s="116">
        <v>0.6</v>
      </c>
      <c r="BJ21" s="114" t="s">
        <v>361</v>
      </c>
      <c r="BK21" s="116">
        <v>0.64</v>
      </c>
    </row>
    <row r="22" spans="1:63" ht="12" customHeight="1" x14ac:dyDescent="0.25">
      <c r="A22" s="137" t="s">
        <v>440</v>
      </c>
      <c r="B22" s="96" t="s">
        <v>431</v>
      </c>
      <c r="C22" s="97">
        <v>12</v>
      </c>
      <c r="D22" s="96" t="s">
        <v>431</v>
      </c>
      <c r="E22" s="97">
        <v>12</v>
      </c>
      <c r="F22" s="96" t="s">
        <v>431</v>
      </c>
      <c r="G22" s="97">
        <v>6</v>
      </c>
      <c r="H22" s="96" t="s">
        <v>431</v>
      </c>
      <c r="I22" s="97">
        <v>6</v>
      </c>
      <c r="J22" s="96" t="s">
        <v>431</v>
      </c>
      <c r="K22" s="97">
        <v>6</v>
      </c>
      <c r="L22" s="96" t="s">
        <v>431</v>
      </c>
      <c r="M22" s="97">
        <v>5</v>
      </c>
      <c r="N22" s="96" t="s">
        <v>431</v>
      </c>
      <c r="O22" s="97">
        <v>3</v>
      </c>
      <c r="P22" s="96" t="s">
        <v>431</v>
      </c>
      <c r="Q22" s="97">
        <v>4</v>
      </c>
      <c r="R22" s="96" t="s">
        <v>431</v>
      </c>
      <c r="S22" s="97">
        <v>7</v>
      </c>
      <c r="T22" s="96" t="s">
        <v>431</v>
      </c>
      <c r="U22" s="97">
        <v>7</v>
      </c>
      <c r="V22" s="96" t="s">
        <v>431</v>
      </c>
      <c r="W22" s="97">
        <v>9</v>
      </c>
      <c r="X22" s="96" t="s">
        <v>431</v>
      </c>
      <c r="Y22" s="97">
        <v>4</v>
      </c>
      <c r="Z22" s="96" t="s">
        <v>431</v>
      </c>
      <c r="AA22" s="97">
        <v>5</v>
      </c>
      <c r="AB22" s="96" t="s">
        <v>431</v>
      </c>
      <c r="AC22" s="97">
        <v>1</v>
      </c>
      <c r="AD22" s="96" t="s">
        <v>431</v>
      </c>
      <c r="AE22" s="97">
        <v>0</v>
      </c>
      <c r="AF22" s="96" t="s">
        <v>431</v>
      </c>
      <c r="AG22" s="97">
        <v>6</v>
      </c>
      <c r="AH22" s="96" t="s">
        <v>431</v>
      </c>
      <c r="AI22" s="97">
        <v>4</v>
      </c>
      <c r="AJ22" s="96" t="s">
        <v>431</v>
      </c>
      <c r="AK22" s="97">
        <v>6</v>
      </c>
      <c r="AL22" s="96" t="s">
        <v>431</v>
      </c>
      <c r="AM22" s="97">
        <v>4</v>
      </c>
      <c r="AN22" s="96" t="s">
        <v>431</v>
      </c>
      <c r="AO22" s="97">
        <v>5</v>
      </c>
      <c r="AP22" s="96" t="s">
        <v>431</v>
      </c>
      <c r="AQ22" s="97">
        <v>4</v>
      </c>
      <c r="AR22" s="96" t="s">
        <v>431</v>
      </c>
      <c r="AS22" s="97">
        <v>6</v>
      </c>
      <c r="AT22" s="96" t="s">
        <v>431</v>
      </c>
      <c r="AU22" s="97">
        <v>5</v>
      </c>
      <c r="AV22" s="96" t="s">
        <v>431</v>
      </c>
      <c r="AW22" s="97">
        <v>5</v>
      </c>
      <c r="AX22" s="96" t="s">
        <v>431</v>
      </c>
      <c r="AY22" s="97">
        <v>1</v>
      </c>
      <c r="AZ22" s="96" t="s">
        <v>431</v>
      </c>
      <c r="BA22" s="97">
        <v>1</v>
      </c>
      <c r="BB22" s="96" t="s">
        <v>431</v>
      </c>
      <c r="BC22" s="97">
        <v>1</v>
      </c>
      <c r="BD22" s="96" t="s">
        <v>431</v>
      </c>
      <c r="BE22" s="98">
        <v>1</v>
      </c>
      <c r="BF22" s="96" t="s">
        <v>431</v>
      </c>
      <c r="BG22" s="98">
        <v>2</v>
      </c>
      <c r="BH22" s="96" t="s">
        <v>431</v>
      </c>
      <c r="BI22" s="98">
        <v>3</v>
      </c>
      <c r="BJ22" s="96" t="s">
        <v>431</v>
      </c>
      <c r="BK22" s="98">
        <v>1</v>
      </c>
    </row>
    <row r="23" spans="1:63" ht="12" customHeight="1" x14ac:dyDescent="0.25">
      <c r="A23" s="137"/>
      <c r="B23" s="96" t="s">
        <v>432</v>
      </c>
      <c r="C23" s="97">
        <v>0</v>
      </c>
      <c r="D23" s="96" t="s">
        <v>432</v>
      </c>
      <c r="E23" s="97">
        <v>0</v>
      </c>
      <c r="F23" s="96" t="s">
        <v>432</v>
      </c>
      <c r="G23" s="97">
        <v>0</v>
      </c>
      <c r="H23" s="96" t="s">
        <v>432</v>
      </c>
      <c r="I23" s="97">
        <v>0</v>
      </c>
      <c r="J23" s="96" t="s">
        <v>432</v>
      </c>
      <c r="K23" s="97">
        <v>0</v>
      </c>
      <c r="L23" s="96" t="s">
        <v>432</v>
      </c>
      <c r="M23" s="97">
        <v>0</v>
      </c>
      <c r="N23" s="96" t="s">
        <v>432</v>
      </c>
      <c r="O23" s="97">
        <v>0</v>
      </c>
      <c r="P23" s="96" t="s">
        <v>432</v>
      </c>
      <c r="Q23" s="97">
        <v>0</v>
      </c>
      <c r="R23" s="96" t="s">
        <v>432</v>
      </c>
      <c r="S23" s="97">
        <v>0</v>
      </c>
      <c r="T23" s="96" t="s">
        <v>432</v>
      </c>
      <c r="U23" s="97">
        <v>0</v>
      </c>
      <c r="V23" s="96" t="s">
        <v>432</v>
      </c>
      <c r="W23" s="97">
        <v>1</v>
      </c>
      <c r="X23" s="96" t="s">
        <v>432</v>
      </c>
      <c r="Y23" s="97">
        <v>0</v>
      </c>
      <c r="Z23" s="96" t="s">
        <v>432</v>
      </c>
      <c r="AA23" s="97">
        <v>0</v>
      </c>
      <c r="AB23" s="96" t="s">
        <v>432</v>
      </c>
      <c r="AC23" s="97">
        <v>1</v>
      </c>
      <c r="AD23" s="96" t="s">
        <v>432</v>
      </c>
      <c r="AE23" s="97">
        <v>1</v>
      </c>
      <c r="AF23" s="96" t="s">
        <v>432</v>
      </c>
      <c r="AG23" s="97">
        <v>1</v>
      </c>
      <c r="AH23" s="96" t="s">
        <v>432</v>
      </c>
      <c r="AI23" s="97">
        <v>0</v>
      </c>
      <c r="AJ23" s="96" t="s">
        <v>432</v>
      </c>
      <c r="AK23" s="97">
        <v>0</v>
      </c>
      <c r="AL23" s="96" t="s">
        <v>432</v>
      </c>
      <c r="AM23" s="97">
        <v>0</v>
      </c>
      <c r="AN23" s="96" t="s">
        <v>432</v>
      </c>
      <c r="AO23" s="97">
        <v>0</v>
      </c>
      <c r="AP23" s="96" t="s">
        <v>432</v>
      </c>
      <c r="AQ23" s="97">
        <v>0</v>
      </c>
      <c r="AR23" s="96" t="s">
        <v>432</v>
      </c>
      <c r="AS23" s="97">
        <v>0</v>
      </c>
      <c r="AT23" s="96" t="s">
        <v>432</v>
      </c>
      <c r="AU23" s="97">
        <v>0</v>
      </c>
      <c r="AV23" s="96" t="s">
        <v>432</v>
      </c>
      <c r="AW23" s="97">
        <v>0</v>
      </c>
      <c r="AX23" s="96" t="s">
        <v>432</v>
      </c>
      <c r="AY23" s="97">
        <v>2</v>
      </c>
      <c r="AZ23" s="96" t="s">
        <v>432</v>
      </c>
      <c r="BA23" s="97">
        <v>0</v>
      </c>
      <c r="BB23" s="96" t="s">
        <v>432</v>
      </c>
      <c r="BC23" s="97">
        <v>1</v>
      </c>
      <c r="BD23" s="96" t="s">
        <v>432</v>
      </c>
      <c r="BE23" s="98">
        <v>1</v>
      </c>
      <c r="BF23" s="96" t="s">
        <v>432</v>
      </c>
      <c r="BG23" s="98">
        <v>1</v>
      </c>
      <c r="BH23" s="96" t="s">
        <v>432</v>
      </c>
      <c r="BI23" s="98">
        <v>1</v>
      </c>
      <c r="BJ23" s="96" t="s">
        <v>432</v>
      </c>
      <c r="BK23" s="98">
        <v>1</v>
      </c>
    </row>
    <row r="24" spans="1:63" ht="12" customHeight="1" x14ac:dyDescent="0.25">
      <c r="A24" s="137"/>
      <c r="B24" s="96" t="s">
        <v>433</v>
      </c>
      <c r="C24" s="97">
        <v>2</v>
      </c>
      <c r="D24" s="96" t="s">
        <v>433</v>
      </c>
      <c r="E24" s="97">
        <v>1</v>
      </c>
      <c r="F24" s="96" t="s">
        <v>433</v>
      </c>
      <c r="G24" s="97">
        <v>2</v>
      </c>
      <c r="H24" s="96" t="s">
        <v>433</v>
      </c>
      <c r="I24" s="97">
        <v>4</v>
      </c>
      <c r="J24" s="96" t="s">
        <v>433</v>
      </c>
      <c r="K24" s="97">
        <v>1</v>
      </c>
      <c r="L24" s="96" t="s">
        <v>433</v>
      </c>
      <c r="M24" s="97">
        <v>3</v>
      </c>
      <c r="N24" s="96" t="s">
        <v>433</v>
      </c>
      <c r="O24" s="97">
        <v>4</v>
      </c>
      <c r="P24" s="96" t="s">
        <v>433</v>
      </c>
      <c r="Q24" s="97">
        <v>3</v>
      </c>
      <c r="R24" s="96" t="s">
        <v>433</v>
      </c>
      <c r="S24" s="97">
        <v>3</v>
      </c>
      <c r="T24" s="96" t="s">
        <v>433</v>
      </c>
      <c r="U24" s="97">
        <v>3</v>
      </c>
      <c r="V24" s="96" t="s">
        <v>433</v>
      </c>
      <c r="W24" s="97">
        <v>3</v>
      </c>
      <c r="X24" s="96" t="s">
        <v>433</v>
      </c>
      <c r="Y24" s="97">
        <v>1</v>
      </c>
      <c r="Z24" s="96" t="s">
        <v>433</v>
      </c>
      <c r="AA24" s="97">
        <v>1</v>
      </c>
      <c r="AB24" s="96" t="s">
        <v>433</v>
      </c>
      <c r="AC24" s="97">
        <v>6</v>
      </c>
      <c r="AD24" s="96" t="s">
        <v>433</v>
      </c>
      <c r="AE24" s="97">
        <v>5</v>
      </c>
      <c r="AF24" s="96" t="s">
        <v>433</v>
      </c>
      <c r="AG24" s="97">
        <v>3</v>
      </c>
      <c r="AH24" s="96" t="s">
        <v>433</v>
      </c>
      <c r="AI24" s="97">
        <v>1</v>
      </c>
      <c r="AJ24" s="96" t="s">
        <v>433</v>
      </c>
      <c r="AK24" s="97">
        <v>1</v>
      </c>
      <c r="AL24" s="96" t="s">
        <v>433</v>
      </c>
      <c r="AM24" s="97">
        <v>1</v>
      </c>
      <c r="AN24" s="96" t="s">
        <v>433</v>
      </c>
      <c r="AO24" s="97">
        <v>3</v>
      </c>
      <c r="AP24" s="96" t="s">
        <v>433</v>
      </c>
      <c r="AQ24" s="97">
        <v>2</v>
      </c>
      <c r="AR24" s="96" t="s">
        <v>433</v>
      </c>
      <c r="AS24" s="97">
        <v>2</v>
      </c>
      <c r="AT24" s="96" t="s">
        <v>433</v>
      </c>
      <c r="AU24" s="97">
        <v>2</v>
      </c>
      <c r="AV24" s="96" t="s">
        <v>433</v>
      </c>
      <c r="AW24" s="97">
        <v>2</v>
      </c>
      <c r="AX24" s="96" t="s">
        <v>433</v>
      </c>
      <c r="AY24" s="97">
        <v>6</v>
      </c>
      <c r="AZ24" s="96" t="s">
        <v>433</v>
      </c>
      <c r="BA24" s="97">
        <v>8</v>
      </c>
      <c r="BB24" s="96" t="s">
        <v>433</v>
      </c>
      <c r="BC24" s="97">
        <v>4</v>
      </c>
      <c r="BD24" s="96" t="s">
        <v>433</v>
      </c>
      <c r="BE24" s="98">
        <v>4</v>
      </c>
      <c r="BF24" s="96" t="s">
        <v>433</v>
      </c>
      <c r="BG24" s="98">
        <v>3</v>
      </c>
      <c r="BH24" s="96" t="s">
        <v>433</v>
      </c>
      <c r="BI24" s="98">
        <v>6</v>
      </c>
      <c r="BJ24" s="96" t="s">
        <v>433</v>
      </c>
      <c r="BK24" s="98">
        <v>5</v>
      </c>
    </row>
    <row r="25" spans="1:63" ht="12" customHeight="1" x14ac:dyDescent="0.25">
      <c r="A25" s="137"/>
      <c r="B25" s="96" t="s">
        <v>6</v>
      </c>
      <c r="C25" s="97">
        <v>1</v>
      </c>
      <c r="D25" s="96" t="s">
        <v>6</v>
      </c>
      <c r="E25" s="97">
        <v>0</v>
      </c>
      <c r="F25" s="96" t="s">
        <v>6</v>
      </c>
      <c r="G25" s="97">
        <v>5</v>
      </c>
      <c r="H25" s="96" t="s">
        <v>6</v>
      </c>
      <c r="I25" s="97">
        <v>0</v>
      </c>
      <c r="J25" s="96" t="s">
        <v>6</v>
      </c>
      <c r="K25" s="97">
        <v>4</v>
      </c>
      <c r="L25" s="96" t="s">
        <v>6</v>
      </c>
      <c r="M25" s="97">
        <v>5</v>
      </c>
      <c r="N25" s="96" t="s">
        <v>6</v>
      </c>
      <c r="O25" s="97">
        <v>5</v>
      </c>
      <c r="P25" s="96" t="s">
        <v>6</v>
      </c>
      <c r="Q25" s="97">
        <v>5</v>
      </c>
      <c r="R25" s="96" t="s">
        <v>6</v>
      </c>
      <c r="S25" s="97">
        <v>5</v>
      </c>
      <c r="T25" s="96" t="s">
        <v>6</v>
      </c>
      <c r="U25" s="97">
        <v>4</v>
      </c>
      <c r="V25" s="96" t="s">
        <v>6</v>
      </c>
      <c r="W25" s="97">
        <v>3</v>
      </c>
      <c r="X25" s="96" t="s">
        <v>6</v>
      </c>
      <c r="Y25" s="97">
        <v>4</v>
      </c>
      <c r="Z25" s="96" t="s">
        <v>6</v>
      </c>
      <c r="AA25" s="97">
        <v>4</v>
      </c>
      <c r="AB25" s="96" t="s">
        <v>6</v>
      </c>
      <c r="AC25" s="97">
        <v>2</v>
      </c>
      <c r="AD25" s="96" t="s">
        <v>6</v>
      </c>
      <c r="AE25" s="97">
        <v>3</v>
      </c>
      <c r="AF25" s="96" t="s">
        <v>6</v>
      </c>
      <c r="AG25" s="97">
        <v>3</v>
      </c>
      <c r="AH25" s="96" t="s">
        <v>6</v>
      </c>
      <c r="AI25" s="97">
        <v>3</v>
      </c>
      <c r="AJ25" s="96" t="s">
        <v>6</v>
      </c>
      <c r="AK25" s="97">
        <v>4</v>
      </c>
      <c r="AL25" s="96" t="s">
        <v>6</v>
      </c>
      <c r="AM25" s="97">
        <v>4</v>
      </c>
      <c r="AN25" s="96" t="s">
        <v>6</v>
      </c>
      <c r="AO25" s="97">
        <v>3</v>
      </c>
      <c r="AP25" s="96" t="s">
        <v>6</v>
      </c>
      <c r="AQ25" s="97">
        <v>3</v>
      </c>
      <c r="AR25" s="96" t="s">
        <v>6</v>
      </c>
      <c r="AS25" s="97">
        <v>4</v>
      </c>
      <c r="AT25" s="96" t="s">
        <v>6</v>
      </c>
      <c r="AU25" s="97">
        <v>4</v>
      </c>
      <c r="AV25" s="96" t="s">
        <v>6</v>
      </c>
      <c r="AW25" s="97">
        <v>4</v>
      </c>
      <c r="AX25" s="96" t="s">
        <v>6</v>
      </c>
      <c r="AY25" s="97">
        <v>1</v>
      </c>
      <c r="AZ25" s="96" t="s">
        <v>6</v>
      </c>
      <c r="BA25" s="97">
        <v>1</v>
      </c>
      <c r="BB25" s="96" t="s">
        <v>6</v>
      </c>
      <c r="BC25" s="97">
        <v>5</v>
      </c>
      <c r="BD25" s="96" t="s">
        <v>6</v>
      </c>
      <c r="BE25" s="98">
        <v>2</v>
      </c>
      <c r="BF25" s="96" t="s">
        <v>6</v>
      </c>
      <c r="BG25" s="98">
        <v>2</v>
      </c>
      <c r="BH25" s="96" t="s">
        <v>6</v>
      </c>
      <c r="BI25" s="98">
        <v>1</v>
      </c>
      <c r="BJ25" s="96" t="s">
        <v>6</v>
      </c>
      <c r="BK25" s="98">
        <v>1</v>
      </c>
    </row>
    <row r="26" spans="1:63" ht="12" customHeight="1" x14ac:dyDescent="0.25">
      <c r="A26" s="137"/>
      <c r="B26" s="96" t="s">
        <v>361</v>
      </c>
      <c r="C26" s="97">
        <v>8</v>
      </c>
      <c r="D26" s="96" t="s">
        <v>361</v>
      </c>
      <c r="E26" s="97">
        <v>10</v>
      </c>
      <c r="F26" s="96" t="s">
        <v>361</v>
      </c>
      <c r="G26" s="97">
        <v>10</v>
      </c>
      <c r="H26" s="96" t="s">
        <v>361</v>
      </c>
      <c r="I26" s="97">
        <v>13</v>
      </c>
      <c r="J26" s="96" t="s">
        <v>361</v>
      </c>
      <c r="K26" s="97">
        <v>12</v>
      </c>
      <c r="L26" s="96" t="s">
        <v>361</v>
      </c>
      <c r="M26" s="97">
        <v>10</v>
      </c>
      <c r="N26" s="96" t="s">
        <v>361</v>
      </c>
      <c r="O26" s="97">
        <v>11</v>
      </c>
      <c r="P26" s="96" t="s">
        <v>361</v>
      </c>
      <c r="Q26" s="97">
        <v>11</v>
      </c>
      <c r="R26" s="96" t="s">
        <v>361</v>
      </c>
      <c r="S26" s="97">
        <v>8</v>
      </c>
      <c r="T26" s="96" t="s">
        <v>361</v>
      </c>
      <c r="U26" s="97">
        <v>9</v>
      </c>
      <c r="V26" s="96" t="s">
        <v>361</v>
      </c>
      <c r="W26" s="97">
        <v>7</v>
      </c>
      <c r="X26" s="96" t="s">
        <v>361</v>
      </c>
      <c r="Y26" s="97">
        <v>14</v>
      </c>
      <c r="Z26" s="96" t="s">
        <v>361</v>
      </c>
      <c r="AA26" s="97">
        <v>13</v>
      </c>
      <c r="AB26" s="96" t="s">
        <v>361</v>
      </c>
      <c r="AC26" s="97">
        <v>13</v>
      </c>
      <c r="AD26" s="96" t="s">
        <v>361</v>
      </c>
      <c r="AE26" s="97">
        <v>14</v>
      </c>
      <c r="AF26" s="96" t="s">
        <v>361</v>
      </c>
      <c r="AG26" s="97">
        <v>10</v>
      </c>
      <c r="AH26" s="96" t="s">
        <v>361</v>
      </c>
      <c r="AI26" s="97">
        <v>15</v>
      </c>
      <c r="AJ26" s="96" t="s">
        <v>361</v>
      </c>
      <c r="AK26" s="97">
        <v>12</v>
      </c>
      <c r="AL26" s="96" t="s">
        <v>361</v>
      </c>
      <c r="AM26" s="97">
        <v>14</v>
      </c>
      <c r="AN26" s="96" t="s">
        <v>361</v>
      </c>
      <c r="AO26" s="97">
        <v>12</v>
      </c>
      <c r="AP26" s="96" t="s">
        <v>361</v>
      </c>
      <c r="AQ26" s="97">
        <v>14</v>
      </c>
      <c r="AR26" s="96" t="s">
        <v>361</v>
      </c>
      <c r="AS26" s="97">
        <v>11</v>
      </c>
      <c r="AT26" s="96" t="s">
        <v>361</v>
      </c>
      <c r="AU26" s="97">
        <v>12</v>
      </c>
      <c r="AV26" s="96" t="s">
        <v>361</v>
      </c>
      <c r="AW26" s="97">
        <v>12</v>
      </c>
      <c r="AX26" s="96" t="s">
        <v>361</v>
      </c>
      <c r="AY26" s="97">
        <v>13</v>
      </c>
      <c r="AZ26" s="96" t="s">
        <v>361</v>
      </c>
      <c r="BA26" s="97">
        <v>13</v>
      </c>
      <c r="BB26" s="96" t="s">
        <v>361</v>
      </c>
      <c r="BC26" s="97">
        <v>12</v>
      </c>
      <c r="BD26" s="96" t="s">
        <v>361</v>
      </c>
      <c r="BE26" s="98">
        <v>15</v>
      </c>
      <c r="BF26" s="96" t="s">
        <v>361</v>
      </c>
      <c r="BG26" s="98">
        <v>15</v>
      </c>
      <c r="BH26" s="96" t="s">
        <v>361</v>
      </c>
      <c r="BI26" s="98">
        <v>12</v>
      </c>
      <c r="BJ26" s="96" t="s">
        <v>361</v>
      </c>
      <c r="BK26" s="98">
        <v>15</v>
      </c>
    </row>
    <row r="27" spans="1:63" x14ac:dyDescent="0.25">
      <c r="A27" s="137"/>
      <c r="B27" s="111" t="s">
        <v>431</v>
      </c>
      <c r="C27" s="112">
        <v>0.52173913043478259</v>
      </c>
      <c r="D27" s="111" t="s">
        <v>431</v>
      </c>
      <c r="E27" s="112">
        <v>0.52173913043478259</v>
      </c>
      <c r="F27" s="111" t="s">
        <v>431</v>
      </c>
      <c r="G27" s="112">
        <v>0.2608695652173913</v>
      </c>
      <c r="H27" s="111" t="s">
        <v>431</v>
      </c>
      <c r="I27" s="112">
        <v>0.2608695652173913</v>
      </c>
      <c r="J27" s="111" t="s">
        <v>431</v>
      </c>
      <c r="K27" s="112">
        <v>0.2608695652173913</v>
      </c>
      <c r="L27" s="111" t="s">
        <v>431</v>
      </c>
      <c r="M27" s="112">
        <v>0.21739130434782608</v>
      </c>
      <c r="N27" s="111" t="s">
        <v>431</v>
      </c>
      <c r="O27" s="112">
        <v>0.13043478260869565</v>
      </c>
      <c r="P27" s="111" t="s">
        <v>431</v>
      </c>
      <c r="Q27" s="112">
        <v>0.17391304347826086</v>
      </c>
      <c r="R27" s="111" t="s">
        <v>431</v>
      </c>
      <c r="S27" s="112">
        <v>0.30434782608695654</v>
      </c>
      <c r="T27" s="111" t="s">
        <v>431</v>
      </c>
      <c r="U27" s="112">
        <v>0.30434782608695654</v>
      </c>
      <c r="V27" s="111" t="s">
        <v>431</v>
      </c>
      <c r="W27" s="112">
        <v>0.39130434782608697</v>
      </c>
      <c r="X27" s="111" t="s">
        <v>431</v>
      </c>
      <c r="Y27" s="112">
        <v>0.17391304347826086</v>
      </c>
      <c r="Z27" s="111" t="s">
        <v>431</v>
      </c>
      <c r="AA27" s="112">
        <v>0.21739130434782608</v>
      </c>
      <c r="AB27" s="111" t="s">
        <v>431</v>
      </c>
      <c r="AC27" s="112">
        <v>4.3478260869565216E-2</v>
      </c>
      <c r="AD27" s="111" t="s">
        <v>431</v>
      </c>
      <c r="AE27" s="112">
        <v>0</v>
      </c>
      <c r="AF27" s="111" t="s">
        <v>431</v>
      </c>
      <c r="AG27" s="112">
        <v>0.2608695652173913</v>
      </c>
      <c r="AH27" s="111" t="s">
        <v>431</v>
      </c>
      <c r="AI27" s="112">
        <v>0.17391304347826086</v>
      </c>
      <c r="AJ27" s="111" t="s">
        <v>431</v>
      </c>
      <c r="AK27" s="112">
        <v>0.2608695652173913</v>
      </c>
      <c r="AL27" s="111" t="s">
        <v>431</v>
      </c>
      <c r="AM27" s="112">
        <v>0.17391304347826086</v>
      </c>
      <c r="AN27" s="111" t="s">
        <v>431</v>
      </c>
      <c r="AO27" s="112">
        <v>0.21739130434782608</v>
      </c>
      <c r="AP27" s="111" t="s">
        <v>431</v>
      </c>
      <c r="AQ27" s="112">
        <v>0.17391304347826086</v>
      </c>
      <c r="AR27" s="111" t="s">
        <v>431</v>
      </c>
      <c r="AS27" s="112">
        <v>0.2608695652173913</v>
      </c>
      <c r="AT27" s="111" t="s">
        <v>431</v>
      </c>
      <c r="AU27" s="112">
        <v>0.21739130434782608</v>
      </c>
      <c r="AV27" s="111" t="s">
        <v>431</v>
      </c>
      <c r="AW27" s="112">
        <v>0.21739130434782608</v>
      </c>
      <c r="AX27" s="111" t="s">
        <v>431</v>
      </c>
      <c r="AY27" s="112">
        <v>4.3478260869565216E-2</v>
      </c>
      <c r="AZ27" s="111" t="s">
        <v>431</v>
      </c>
      <c r="BA27" s="112">
        <v>4.3478260869565216E-2</v>
      </c>
      <c r="BB27" s="111" t="s">
        <v>431</v>
      </c>
      <c r="BC27" s="112">
        <v>4.3478260869565216E-2</v>
      </c>
      <c r="BD27" s="111" t="s">
        <v>431</v>
      </c>
      <c r="BE27" s="113">
        <v>4.3478260869565216E-2</v>
      </c>
      <c r="BF27" s="111" t="s">
        <v>431</v>
      </c>
      <c r="BG27" s="113">
        <v>8.6956521739130432E-2</v>
      </c>
      <c r="BH27" s="111" t="s">
        <v>431</v>
      </c>
      <c r="BI27" s="113">
        <v>0.13043478260869565</v>
      </c>
      <c r="BJ27" s="111" t="s">
        <v>431</v>
      </c>
      <c r="BK27" s="113">
        <v>4.3478260869565216E-2</v>
      </c>
    </row>
    <row r="28" spans="1:63" x14ac:dyDescent="0.25">
      <c r="A28" s="137"/>
      <c r="B28" s="111" t="s">
        <v>432</v>
      </c>
      <c r="C28" s="112">
        <v>0</v>
      </c>
      <c r="D28" s="111" t="s">
        <v>432</v>
      </c>
      <c r="E28" s="112">
        <v>0</v>
      </c>
      <c r="F28" s="111" t="s">
        <v>432</v>
      </c>
      <c r="G28" s="112">
        <v>0</v>
      </c>
      <c r="H28" s="111" t="s">
        <v>432</v>
      </c>
      <c r="I28" s="112">
        <v>0</v>
      </c>
      <c r="J28" s="111" t="s">
        <v>432</v>
      </c>
      <c r="K28" s="112">
        <v>0</v>
      </c>
      <c r="L28" s="111" t="s">
        <v>432</v>
      </c>
      <c r="M28" s="112">
        <v>0</v>
      </c>
      <c r="N28" s="111" t="s">
        <v>432</v>
      </c>
      <c r="O28" s="112">
        <v>0</v>
      </c>
      <c r="P28" s="111" t="s">
        <v>432</v>
      </c>
      <c r="Q28" s="112">
        <v>0</v>
      </c>
      <c r="R28" s="111" t="s">
        <v>432</v>
      </c>
      <c r="S28" s="112">
        <v>0</v>
      </c>
      <c r="T28" s="111" t="s">
        <v>432</v>
      </c>
      <c r="U28" s="112">
        <v>0</v>
      </c>
      <c r="V28" s="111" t="s">
        <v>432</v>
      </c>
      <c r="W28" s="112">
        <v>4.3478260869565216E-2</v>
      </c>
      <c r="X28" s="111" t="s">
        <v>432</v>
      </c>
      <c r="Y28" s="112">
        <v>0</v>
      </c>
      <c r="Z28" s="111" t="s">
        <v>432</v>
      </c>
      <c r="AA28" s="112">
        <v>0</v>
      </c>
      <c r="AB28" s="111" t="s">
        <v>432</v>
      </c>
      <c r="AC28" s="112">
        <v>4.3478260869565216E-2</v>
      </c>
      <c r="AD28" s="111" t="s">
        <v>432</v>
      </c>
      <c r="AE28" s="112">
        <v>4.3478260869565216E-2</v>
      </c>
      <c r="AF28" s="111" t="s">
        <v>432</v>
      </c>
      <c r="AG28" s="112">
        <v>4.3478260869565216E-2</v>
      </c>
      <c r="AH28" s="111" t="s">
        <v>432</v>
      </c>
      <c r="AI28" s="112">
        <v>0</v>
      </c>
      <c r="AJ28" s="111" t="s">
        <v>432</v>
      </c>
      <c r="AK28" s="112">
        <v>0</v>
      </c>
      <c r="AL28" s="111" t="s">
        <v>432</v>
      </c>
      <c r="AM28" s="112">
        <v>0</v>
      </c>
      <c r="AN28" s="111" t="s">
        <v>432</v>
      </c>
      <c r="AO28" s="112">
        <v>0</v>
      </c>
      <c r="AP28" s="111" t="s">
        <v>432</v>
      </c>
      <c r="AQ28" s="112">
        <v>0</v>
      </c>
      <c r="AR28" s="111" t="s">
        <v>432</v>
      </c>
      <c r="AS28" s="112">
        <v>0</v>
      </c>
      <c r="AT28" s="111" t="s">
        <v>432</v>
      </c>
      <c r="AU28" s="112">
        <v>0</v>
      </c>
      <c r="AV28" s="111" t="s">
        <v>432</v>
      </c>
      <c r="AW28" s="112">
        <v>0</v>
      </c>
      <c r="AX28" s="111" t="s">
        <v>432</v>
      </c>
      <c r="AY28" s="112">
        <v>8.6956521739130432E-2</v>
      </c>
      <c r="AZ28" s="111" t="s">
        <v>432</v>
      </c>
      <c r="BA28" s="112">
        <v>0</v>
      </c>
      <c r="BB28" s="111" t="s">
        <v>432</v>
      </c>
      <c r="BC28" s="112">
        <v>4.3478260869565216E-2</v>
      </c>
      <c r="BD28" s="111" t="s">
        <v>432</v>
      </c>
      <c r="BE28" s="113">
        <v>4.3478260869565216E-2</v>
      </c>
      <c r="BF28" s="111" t="s">
        <v>432</v>
      </c>
      <c r="BG28" s="113">
        <v>4.3478260869565216E-2</v>
      </c>
      <c r="BH28" s="111" t="s">
        <v>432</v>
      </c>
      <c r="BI28" s="113">
        <v>4.3478260869565216E-2</v>
      </c>
      <c r="BJ28" s="111" t="s">
        <v>432</v>
      </c>
      <c r="BK28" s="113">
        <v>4.3478260869565216E-2</v>
      </c>
    </row>
    <row r="29" spans="1:63" x14ac:dyDescent="0.25">
      <c r="A29" s="137"/>
      <c r="B29" s="111" t="s">
        <v>433</v>
      </c>
      <c r="C29" s="112">
        <v>8.6956521739130432E-2</v>
      </c>
      <c r="D29" s="111" t="s">
        <v>433</v>
      </c>
      <c r="E29" s="112">
        <v>4.3478260869565216E-2</v>
      </c>
      <c r="F29" s="111" t="s">
        <v>433</v>
      </c>
      <c r="G29" s="112">
        <v>8.6956521739130432E-2</v>
      </c>
      <c r="H29" s="111" t="s">
        <v>433</v>
      </c>
      <c r="I29" s="112">
        <v>0.17391304347826086</v>
      </c>
      <c r="J29" s="111" t="s">
        <v>433</v>
      </c>
      <c r="K29" s="112">
        <v>4.3478260869565216E-2</v>
      </c>
      <c r="L29" s="111" t="s">
        <v>433</v>
      </c>
      <c r="M29" s="112">
        <v>0.13043478260869565</v>
      </c>
      <c r="N29" s="111" t="s">
        <v>433</v>
      </c>
      <c r="O29" s="112">
        <v>0.17391304347826086</v>
      </c>
      <c r="P29" s="111" t="s">
        <v>433</v>
      </c>
      <c r="Q29" s="112">
        <v>0.13043478260869565</v>
      </c>
      <c r="R29" s="111" t="s">
        <v>433</v>
      </c>
      <c r="S29" s="112">
        <v>0.13043478260869565</v>
      </c>
      <c r="T29" s="111" t="s">
        <v>433</v>
      </c>
      <c r="U29" s="112">
        <v>0.13043478260869565</v>
      </c>
      <c r="V29" s="111" t="s">
        <v>433</v>
      </c>
      <c r="W29" s="112">
        <v>0.13043478260869565</v>
      </c>
      <c r="X29" s="111" t="s">
        <v>433</v>
      </c>
      <c r="Y29" s="112">
        <v>4.3478260869565216E-2</v>
      </c>
      <c r="Z29" s="111" t="s">
        <v>433</v>
      </c>
      <c r="AA29" s="112">
        <v>4.3478260869565216E-2</v>
      </c>
      <c r="AB29" s="111" t="s">
        <v>433</v>
      </c>
      <c r="AC29" s="112">
        <v>0.2608695652173913</v>
      </c>
      <c r="AD29" s="111" t="s">
        <v>433</v>
      </c>
      <c r="AE29" s="112">
        <v>0.21739130434782608</v>
      </c>
      <c r="AF29" s="111" t="s">
        <v>433</v>
      </c>
      <c r="AG29" s="112">
        <v>0.13043478260869565</v>
      </c>
      <c r="AH29" s="111" t="s">
        <v>433</v>
      </c>
      <c r="AI29" s="112">
        <v>4.3478260869565216E-2</v>
      </c>
      <c r="AJ29" s="111" t="s">
        <v>433</v>
      </c>
      <c r="AK29" s="112">
        <v>4.3478260869565216E-2</v>
      </c>
      <c r="AL29" s="111" t="s">
        <v>433</v>
      </c>
      <c r="AM29" s="112">
        <v>4.3478260869565216E-2</v>
      </c>
      <c r="AN29" s="111" t="s">
        <v>433</v>
      </c>
      <c r="AO29" s="112">
        <v>0.13043478260869565</v>
      </c>
      <c r="AP29" s="111" t="s">
        <v>433</v>
      </c>
      <c r="AQ29" s="112">
        <v>8.6956521739130432E-2</v>
      </c>
      <c r="AR29" s="111" t="s">
        <v>433</v>
      </c>
      <c r="AS29" s="112">
        <v>8.6956521739130432E-2</v>
      </c>
      <c r="AT29" s="111" t="s">
        <v>433</v>
      </c>
      <c r="AU29" s="112">
        <v>8.6956521739130432E-2</v>
      </c>
      <c r="AV29" s="111" t="s">
        <v>433</v>
      </c>
      <c r="AW29" s="112">
        <v>8.6956521739130432E-2</v>
      </c>
      <c r="AX29" s="111" t="s">
        <v>433</v>
      </c>
      <c r="AY29" s="112">
        <v>0.2608695652173913</v>
      </c>
      <c r="AZ29" s="111" t="s">
        <v>433</v>
      </c>
      <c r="BA29" s="112">
        <v>0.34782608695652173</v>
      </c>
      <c r="BB29" s="111" t="s">
        <v>433</v>
      </c>
      <c r="BC29" s="112">
        <v>0.17391304347826086</v>
      </c>
      <c r="BD29" s="111" t="s">
        <v>433</v>
      </c>
      <c r="BE29" s="113">
        <v>0.17391304347826086</v>
      </c>
      <c r="BF29" s="111" t="s">
        <v>433</v>
      </c>
      <c r="BG29" s="113">
        <v>0.13043478260869565</v>
      </c>
      <c r="BH29" s="111" t="s">
        <v>433</v>
      </c>
      <c r="BI29" s="113">
        <v>0.2608695652173913</v>
      </c>
      <c r="BJ29" s="111" t="s">
        <v>433</v>
      </c>
      <c r="BK29" s="113">
        <v>0.21739130434782608</v>
      </c>
    </row>
    <row r="30" spans="1:63" x14ac:dyDescent="0.25">
      <c r="A30" s="137"/>
      <c r="B30" s="111" t="s">
        <v>6</v>
      </c>
      <c r="C30" s="112">
        <v>4.3478260869565216E-2</v>
      </c>
      <c r="D30" s="111" t="s">
        <v>6</v>
      </c>
      <c r="E30" s="112">
        <v>0</v>
      </c>
      <c r="F30" s="111" t="s">
        <v>6</v>
      </c>
      <c r="G30" s="112">
        <v>0.21739130434782608</v>
      </c>
      <c r="H30" s="111" t="s">
        <v>6</v>
      </c>
      <c r="I30" s="112">
        <v>0</v>
      </c>
      <c r="J30" s="111" t="s">
        <v>6</v>
      </c>
      <c r="K30" s="112">
        <v>0.17391304347826086</v>
      </c>
      <c r="L30" s="111" t="s">
        <v>6</v>
      </c>
      <c r="M30" s="112">
        <v>0.21739130434782608</v>
      </c>
      <c r="N30" s="111" t="s">
        <v>6</v>
      </c>
      <c r="O30" s="112">
        <v>0.21739130434782608</v>
      </c>
      <c r="P30" s="111" t="s">
        <v>6</v>
      </c>
      <c r="Q30" s="112">
        <v>0.21739130434782608</v>
      </c>
      <c r="R30" s="111" t="s">
        <v>6</v>
      </c>
      <c r="S30" s="112">
        <v>0.21739130434782608</v>
      </c>
      <c r="T30" s="111" t="s">
        <v>6</v>
      </c>
      <c r="U30" s="112">
        <v>0.17391304347826086</v>
      </c>
      <c r="V30" s="111" t="s">
        <v>6</v>
      </c>
      <c r="W30" s="112">
        <v>0.13043478260869565</v>
      </c>
      <c r="X30" s="111" t="s">
        <v>6</v>
      </c>
      <c r="Y30" s="112">
        <v>0.17391304347826086</v>
      </c>
      <c r="Z30" s="111" t="s">
        <v>6</v>
      </c>
      <c r="AA30" s="112">
        <v>0.17391304347826086</v>
      </c>
      <c r="AB30" s="111" t="s">
        <v>6</v>
      </c>
      <c r="AC30" s="112">
        <v>8.6956521739130432E-2</v>
      </c>
      <c r="AD30" s="111" t="s">
        <v>6</v>
      </c>
      <c r="AE30" s="112">
        <v>0.13043478260869565</v>
      </c>
      <c r="AF30" s="111" t="s">
        <v>6</v>
      </c>
      <c r="AG30" s="112">
        <v>0.13043478260869565</v>
      </c>
      <c r="AH30" s="111" t="s">
        <v>6</v>
      </c>
      <c r="AI30" s="112">
        <v>0.13043478260869565</v>
      </c>
      <c r="AJ30" s="111" t="s">
        <v>6</v>
      </c>
      <c r="AK30" s="112">
        <v>0.17391304347826086</v>
      </c>
      <c r="AL30" s="111" t="s">
        <v>6</v>
      </c>
      <c r="AM30" s="112">
        <v>0.17391304347826086</v>
      </c>
      <c r="AN30" s="111" t="s">
        <v>6</v>
      </c>
      <c r="AO30" s="112">
        <v>0.13043478260869565</v>
      </c>
      <c r="AP30" s="111" t="s">
        <v>6</v>
      </c>
      <c r="AQ30" s="112">
        <v>0.13043478260869565</v>
      </c>
      <c r="AR30" s="111" t="s">
        <v>6</v>
      </c>
      <c r="AS30" s="112">
        <v>0.17391304347826086</v>
      </c>
      <c r="AT30" s="111" t="s">
        <v>6</v>
      </c>
      <c r="AU30" s="112">
        <v>0.17391304347826086</v>
      </c>
      <c r="AV30" s="111" t="s">
        <v>6</v>
      </c>
      <c r="AW30" s="112">
        <v>0.17391304347826086</v>
      </c>
      <c r="AX30" s="111" t="s">
        <v>6</v>
      </c>
      <c r="AY30" s="112">
        <v>4.3478260869565216E-2</v>
      </c>
      <c r="AZ30" s="111" t="s">
        <v>6</v>
      </c>
      <c r="BA30" s="112">
        <v>4.3478260869565216E-2</v>
      </c>
      <c r="BB30" s="111" t="s">
        <v>6</v>
      </c>
      <c r="BC30" s="112">
        <v>0.21739130434782608</v>
      </c>
      <c r="BD30" s="111" t="s">
        <v>6</v>
      </c>
      <c r="BE30" s="113">
        <v>8.6956521739130432E-2</v>
      </c>
      <c r="BF30" s="111" t="s">
        <v>6</v>
      </c>
      <c r="BG30" s="113">
        <v>8.6956521739130432E-2</v>
      </c>
      <c r="BH30" s="111" t="s">
        <v>6</v>
      </c>
      <c r="BI30" s="113">
        <v>4.3478260869565216E-2</v>
      </c>
      <c r="BJ30" s="111" t="s">
        <v>6</v>
      </c>
      <c r="BK30" s="113">
        <v>4.3478260869565216E-2</v>
      </c>
    </row>
    <row r="31" spans="1:63" x14ac:dyDescent="0.25">
      <c r="A31" s="137"/>
      <c r="B31" s="114" t="s">
        <v>361</v>
      </c>
      <c r="C31" s="115">
        <v>0.34782608695652173</v>
      </c>
      <c r="D31" s="114" t="s">
        <v>361</v>
      </c>
      <c r="E31" s="115">
        <v>0.43478260869565216</v>
      </c>
      <c r="F31" s="114" t="s">
        <v>361</v>
      </c>
      <c r="G31" s="115">
        <v>0.43478260869565216</v>
      </c>
      <c r="H31" s="114" t="s">
        <v>361</v>
      </c>
      <c r="I31" s="115">
        <v>0.56521739130434778</v>
      </c>
      <c r="J31" s="114" t="s">
        <v>361</v>
      </c>
      <c r="K31" s="115">
        <v>0.52173913043478259</v>
      </c>
      <c r="L31" s="114" t="s">
        <v>361</v>
      </c>
      <c r="M31" s="115">
        <v>0.43478260869565216</v>
      </c>
      <c r="N31" s="114" t="s">
        <v>361</v>
      </c>
      <c r="O31" s="115">
        <v>0.47826086956521741</v>
      </c>
      <c r="P31" s="114" t="s">
        <v>361</v>
      </c>
      <c r="Q31" s="115">
        <v>0.47826086956521741</v>
      </c>
      <c r="R31" s="114" t="s">
        <v>361</v>
      </c>
      <c r="S31" s="115">
        <v>0.34782608695652173</v>
      </c>
      <c r="T31" s="114" t="s">
        <v>361</v>
      </c>
      <c r="U31" s="115">
        <v>0.39130434782608697</v>
      </c>
      <c r="V31" s="114" t="s">
        <v>361</v>
      </c>
      <c r="W31" s="115">
        <v>0.30434782608695654</v>
      </c>
      <c r="X31" s="114" t="s">
        <v>361</v>
      </c>
      <c r="Y31" s="115">
        <v>0.60869565217391308</v>
      </c>
      <c r="Z31" s="114" t="s">
        <v>361</v>
      </c>
      <c r="AA31" s="115">
        <v>0.56521739130434778</v>
      </c>
      <c r="AB31" s="114" t="s">
        <v>361</v>
      </c>
      <c r="AC31" s="115">
        <v>0.56521739130434778</v>
      </c>
      <c r="AD31" s="114" t="s">
        <v>361</v>
      </c>
      <c r="AE31" s="115">
        <v>0.60869565217391308</v>
      </c>
      <c r="AF31" s="114" t="s">
        <v>361</v>
      </c>
      <c r="AG31" s="115">
        <v>0.43478260869565216</v>
      </c>
      <c r="AH31" s="114" t="s">
        <v>361</v>
      </c>
      <c r="AI31" s="115">
        <v>0.65217391304347827</v>
      </c>
      <c r="AJ31" s="114" t="s">
        <v>361</v>
      </c>
      <c r="AK31" s="115">
        <v>0.52173913043478259</v>
      </c>
      <c r="AL31" s="114" t="s">
        <v>361</v>
      </c>
      <c r="AM31" s="115">
        <v>0.60869565217391308</v>
      </c>
      <c r="AN31" s="114" t="s">
        <v>361</v>
      </c>
      <c r="AO31" s="115">
        <v>0.52173913043478259</v>
      </c>
      <c r="AP31" s="114" t="s">
        <v>361</v>
      </c>
      <c r="AQ31" s="115">
        <v>0.60869565217391308</v>
      </c>
      <c r="AR31" s="114" t="s">
        <v>361</v>
      </c>
      <c r="AS31" s="115">
        <v>0.47826086956521741</v>
      </c>
      <c r="AT31" s="114" t="s">
        <v>361</v>
      </c>
      <c r="AU31" s="115">
        <v>0.52173913043478259</v>
      </c>
      <c r="AV31" s="114" t="s">
        <v>361</v>
      </c>
      <c r="AW31" s="115">
        <v>0.52173913043478259</v>
      </c>
      <c r="AX31" s="114" t="s">
        <v>361</v>
      </c>
      <c r="AY31" s="115">
        <v>0.56521739130434778</v>
      </c>
      <c r="AZ31" s="114" t="s">
        <v>361</v>
      </c>
      <c r="BA31" s="115">
        <v>0.56521739130434778</v>
      </c>
      <c r="BB31" s="114" t="s">
        <v>361</v>
      </c>
      <c r="BC31" s="115">
        <v>0.52173913043478259</v>
      </c>
      <c r="BD31" s="114" t="s">
        <v>361</v>
      </c>
      <c r="BE31" s="116">
        <v>0.65217391304347827</v>
      </c>
      <c r="BF31" s="114" t="s">
        <v>361</v>
      </c>
      <c r="BG31" s="116">
        <v>0.65217391304347827</v>
      </c>
      <c r="BH31" s="114" t="s">
        <v>361</v>
      </c>
      <c r="BI31" s="116">
        <v>0.52173913043478259</v>
      </c>
      <c r="BJ31" s="114" t="s">
        <v>361</v>
      </c>
      <c r="BK31" s="116">
        <v>0.65217391304347827</v>
      </c>
    </row>
    <row r="32" spans="1:63" ht="12" customHeight="1" x14ac:dyDescent="0.25">
      <c r="A32" s="137" t="s">
        <v>439</v>
      </c>
      <c r="B32" s="96" t="s">
        <v>431</v>
      </c>
      <c r="C32" s="97">
        <v>20</v>
      </c>
      <c r="D32" s="96" t="s">
        <v>431</v>
      </c>
      <c r="E32" s="97">
        <v>15</v>
      </c>
      <c r="F32" s="96" t="s">
        <v>431</v>
      </c>
      <c r="G32" s="97">
        <v>13</v>
      </c>
      <c r="H32" s="96" t="s">
        <v>431</v>
      </c>
      <c r="I32" s="97">
        <v>13</v>
      </c>
      <c r="J32" s="96" t="s">
        <v>431</v>
      </c>
      <c r="K32" s="97">
        <v>11</v>
      </c>
      <c r="L32" s="96" t="s">
        <v>431</v>
      </c>
      <c r="M32" s="97">
        <v>12</v>
      </c>
      <c r="N32" s="96" t="s">
        <v>431</v>
      </c>
      <c r="O32" s="97">
        <v>9</v>
      </c>
      <c r="P32" s="96" t="s">
        <v>431</v>
      </c>
      <c r="Q32" s="97">
        <v>11</v>
      </c>
      <c r="R32" s="96" t="s">
        <v>431</v>
      </c>
      <c r="S32" s="97">
        <v>13</v>
      </c>
      <c r="T32" s="96" t="s">
        <v>431</v>
      </c>
      <c r="U32" s="97">
        <v>15</v>
      </c>
      <c r="V32" s="96" t="s">
        <v>431</v>
      </c>
      <c r="W32" s="97">
        <v>21</v>
      </c>
      <c r="X32" s="96" t="s">
        <v>431</v>
      </c>
      <c r="Y32" s="97">
        <v>2</v>
      </c>
      <c r="Z32" s="96" t="s">
        <v>431</v>
      </c>
      <c r="AA32" s="97">
        <v>5</v>
      </c>
      <c r="AB32" s="96" t="s">
        <v>431</v>
      </c>
      <c r="AC32" s="97">
        <v>5</v>
      </c>
      <c r="AD32" s="96" t="s">
        <v>431</v>
      </c>
      <c r="AE32" s="97">
        <v>3</v>
      </c>
      <c r="AF32" s="96" t="s">
        <v>431</v>
      </c>
      <c r="AG32" s="97">
        <v>15</v>
      </c>
      <c r="AH32" s="96" t="s">
        <v>431</v>
      </c>
      <c r="AI32" s="97">
        <v>3</v>
      </c>
      <c r="AJ32" s="96" t="s">
        <v>431</v>
      </c>
      <c r="AK32" s="97">
        <v>3</v>
      </c>
      <c r="AL32" s="96" t="s">
        <v>431</v>
      </c>
      <c r="AM32" s="97">
        <v>3</v>
      </c>
      <c r="AN32" s="96" t="s">
        <v>431</v>
      </c>
      <c r="AO32" s="97">
        <v>5</v>
      </c>
      <c r="AP32" s="96" t="s">
        <v>431</v>
      </c>
      <c r="AQ32" s="97">
        <v>3</v>
      </c>
      <c r="AR32" s="96" t="s">
        <v>431</v>
      </c>
      <c r="AS32" s="97">
        <v>4</v>
      </c>
      <c r="AT32" s="96" t="s">
        <v>431</v>
      </c>
      <c r="AU32" s="97">
        <v>5</v>
      </c>
      <c r="AV32" s="96" t="s">
        <v>431</v>
      </c>
      <c r="AW32" s="97">
        <v>14</v>
      </c>
      <c r="AX32" s="96" t="s">
        <v>431</v>
      </c>
      <c r="AY32" s="97">
        <v>1</v>
      </c>
      <c r="AZ32" s="96" t="s">
        <v>431</v>
      </c>
      <c r="BA32" s="97">
        <v>1</v>
      </c>
      <c r="BB32" s="96" t="s">
        <v>431</v>
      </c>
      <c r="BC32" s="97">
        <v>2</v>
      </c>
      <c r="BD32" s="96" t="s">
        <v>431</v>
      </c>
      <c r="BE32" s="98">
        <v>3</v>
      </c>
      <c r="BF32" s="96" t="s">
        <v>431</v>
      </c>
      <c r="BG32" s="98">
        <v>3</v>
      </c>
      <c r="BH32" s="96" t="s">
        <v>431</v>
      </c>
      <c r="BI32" s="98">
        <v>0</v>
      </c>
      <c r="BJ32" s="96" t="s">
        <v>431</v>
      </c>
      <c r="BK32" s="98">
        <v>1</v>
      </c>
    </row>
    <row r="33" spans="1:63" ht="12" customHeight="1" x14ac:dyDescent="0.25">
      <c r="A33" s="137"/>
      <c r="B33" s="96" t="s">
        <v>432</v>
      </c>
      <c r="C33" s="97">
        <v>0</v>
      </c>
      <c r="D33" s="96" t="s">
        <v>432</v>
      </c>
      <c r="E33" s="97">
        <v>1</v>
      </c>
      <c r="F33" s="96" t="s">
        <v>432</v>
      </c>
      <c r="G33" s="97">
        <v>0</v>
      </c>
      <c r="H33" s="96" t="s">
        <v>432</v>
      </c>
      <c r="I33" s="97">
        <v>0</v>
      </c>
      <c r="J33" s="96" t="s">
        <v>432</v>
      </c>
      <c r="K33" s="97">
        <v>1</v>
      </c>
      <c r="L33" s="96" t="s">
        <v>432</v>
      </c>
      <c r="M33" s="97">
        <v>0</v>
      </c>
      <c r="N33" s="96" t="s">
        <v>432</v>
      </c>
      <c r="O33" s="97">
        <v>0</v>
      </c>
      <c r="P33" s="96" t="s">
        <v>432</v>
      </c>
      <c r="Q33" s="97">
        <v>0</v>
      </c>
      <c r="R33" s="96" t="s">
        <v>432</v>
      </c>
      <c r="S33" s="97">
        <v>0</v>
      </c>
      <c r="T33" s="96" t="s">
        <v>432</v>
      </c>
      <c r="U33" s="97">
        <v>0</v>
      </c>
      <c r="V33" s="96" t="s">
        <v>432</v>
      </c>
      <c r="W33" s="97">
        <v>0</v>
      </c>
      <c r="X33" s="96" t="s">
        <v>432</v>
      </c>
      <c r="Y33" s="97">
        <v>0</v>
      </c>
      <c r="Z33" s="96" t="s">
        <v>432</v>
      </c>
      <c r="AA33" s="97">
        <v>0</v>
      </c>
      <c r="AB33" s="96" t="s">
        <v>432</v>
      </c>
      <c r="AC33" s="97">
        <v>0</v>
      </c>
      <c r="AD33" s="96" t="s">
        <v>432</v>
      </c>
      <c r="AE33" s="97">
        <v>0</v>
      </c>
      <c r="AF33" s="96" t="s">
        <v>432</v>
      </c>
      <c r="AG33" s="97">
        <v>0</v>
      </c>
      <c r="AH33" s="96" t="s">
        <v>432</v>
      </c>
      <c r="AI33" s="97">
        <v>0</v>
      </c>
      <c r="AJ33" s="96" t="s">
        <v>432</v>
      </c>
      <c r="AK33" s="97">
        <v>0</v>
      </c>
      <c r="AL33" s="96" t="s">
        <v>432</v>
      </c>
      <c r="AM33" s="97">
        <v>0</v>
      </c>
      <c r="AN33" s="96" t="s">
        <v>432</v>
      </c>
      <c r="AO33" s="97">
        <v>0</v>
      </c>
      <c r="AP33" s="96" t="s">
        <v>432</v>
      </c>
      <c r="AQ33" s="97">
        <v>0</v>
      </c>
      <c r="AR33" s="96" t="s">
        <v>432</v>
      </c>
      <c r="AS33" s="97">
        <v>0</v>
      </c>
      <c r="AT33" s="96" t="s">
        <v>432</v>
      </c>
      <c r="AU33" s="97">
        <v>2</v>
      </c>
      <c r="AV33" s="96" t="s">
        <v>432</v>
      </c>
      <c r="AW33" s="97">
        <v>0</v>
      </c>
      <c r="AX33" s="96" t="s">
        <v>432</v>
      </c>
      <c r="AY33" s="97">
        <v>1</v>
      </c>
      <c r="AZ33" s="96" t="s">
        <v>432</v>
      </c>
      <c r="BA33" s="97">
        <v>1</v>
      </c>
      <c r="BB33" s="96" t="s">
        <v>432</v>
      </c>
      <c r="BC33" s="97">
        <v>1</v>
      </c>
      <c r="BD33" s="96" t="s">
        <v>432</v>
      </c>
      <c r="BE33" s="98">
        <v>0</v>
      </c>
      <c r="BF33" s="96" t="s">
        <v>432</v>
      </c>
      <c r="BG33" s="98">
        <v>0</v>
      </c>
      <c r="BH33" s="96" t="s">
        <v>432</v>
      </c>
      <c r="BI33" s="98">
        <v>1</v>
      </c>
      <c r="BJ33" s="96" t="s">
        <v>432</v>
      </c>
      <c r="BK33" s="98">
        <v>0</v>
      </c>
    </row>
    <row r="34" spans="1:63" ht="12" customHeight="1" x14ac:dyDescent="0.25">
      <c r="A34" s="137"/>
      <c r="B34" s="96" t="s">
        <v>433</v>
      </c>
      <c r="C34" s="97">
        <v>3</v>
      </c>
      <c r="D34" s="96" t="s">
        <v>433</v>
      </c>
      <c r="E34" s="97">
        <v>2</v>
      </c>
      <c r="F34" s="96" t="s">
        <v>433</v>
      </c>
      <c r="G34" s="97">
        <v>0</v>
      </c>
      <c r="H34" s="96" t="s">
        <v>433</v>
      </c>
      <c r="I34" s="97">
        <v>0</v>
      </c>
      <c r="J34" s="96" t="s">
        <v>433</v>
      </c>
      <c r="K34" s="97">
        <v>0</v>
      </c>
      <c r="L34" s="96" t="s">
        <v>433</v>
      </c>
      <c r="M34" s="97">
        <v>1</v>
      </c>
      <c r="N34" s="96" t="s">
        <v>433</v>
      </c>
      <c r="O34" s="97">
        <v>1</v>
      </c>
      <c r="P34" s="96" t="s">
        <v>433</v>
      </c>
      <c r="Q34" s="97">
        <v>1</v>
      </c>
      <c r="R34" s="96" t="s">
        <v>433</v>
      </c>
      <c r="S34" s="97">
        <v>1</v>
      </c>
      <c r="T34" s="96" t="s">
        <v>433</v>
      </c>
      <c r="U34" s="97">
        <v>1</v>
      </c>
      <c r="V34" s="96" t="s">
        <v>433</v>
      </c>
      <c r="W34" s="97">
        <v>2</v>
      </c>
      <c r="X34" s="96" t="s">
        <v>433</v>
      </c>
      <c r="Y34" s="97">
        <v>2</v>
      </c>
      <c r="Z34" s="96" t="s">
        <v>433</v>
      </c>
      <c r="AA34" s="97">
        <v>2</v>
      </c>
      <c r="AB34" s="96" t="s">
        <v>433</v>
      </c>
      <c r="AC34" s="97">
        <v>4</v>
      </c>
      <c r="AD34" s="96" t="s">
        <v>433</v>
      </c>
      <c r="AE34" s="97">
        <v>6</v>
      </c>
      <c r="AF34" s="96" t="s">
        <v>433</v>
      </c>
      <c r="AG34" s="97">
        <v>0</v>
      </c>
      <c r="AH34" s="96" t="s">
        <v>433</v>
      </c>
      <c r="AI34" s="97">
        <v>1</v>
      </c>
      <c r="AJ34" s="96" t="s">
        <v>433</v>
      </c>
      <c r="AK34" s="97">
        <v>3</v>
      </c>
      <c r="AL34" s="96" t="s">
        <v>433</v>
      </c>
      <c r="AM34" s="97">
        <v>3</v>
      </c>
      <c r="AN34" s="96" t="s">
        <v>433</v>
      </c>
      <c r="AO34" s="97">
        <v>0</v>
      </c>
      <c r="AP34" s="96" t="s">
        <v>433</v>
      </c>
      <c r="AQ34" s="97">
        <v>0</v>
      </c>
      <c r="AR34" s="96" t="s">
        <v>433</v>
      </c>
      <c r="AS34" s="97">
        <v>0</v>
      </c>
      <c r="AT34" s="96" t="s">
        <v>433</v>
      </c>
      <c r="AU34" s="97">
        <v>4</v>
      </c>
      <c r="AV34" s="96" t="s">
        <v>433</v>
      </c>
      <c r="AW34" s="97">
        <v>3</v>
      </c>
      <c r="AX34" s="96" t="s">
        <v>433</v>
      </c>
      <c r="AY34" s="97">
        <v>6</v>
      </c>
      <c r="AZ34" s="96" t="s">
        <v>433</v>
      </c>
      <c r="BA34" s="97">
        <v>9</v>
      </c>
      <c r="BB34" s="96" t="s">
        <v>433</v>
      </c>
      <c r="BC34" s="97">
        <v>4</v>
      </c>
      <c r="BD34" s="96" t="s">
        <v>433</v>
      </c>
      <c r="BE34" s="98">
        <v>4</v>
      </c>
      <c r="BF34" s="96" t="s">
        <v>433</v>
      </c>
      <c r="BG34" s="98">
        <v>2</v>
      </c>
      <c r="BH34" s="96" t="s">
        <v>433</v>
      </c>
      <c r="BI34" s="98">
        <v>6</v>
      </c>
      <c r="BJ34" s="96" t="s">
        <v>433</v>
      </c>
      <c r="BK34" s="98">
        <v>5</v>
      </c>
    </row>
    <row r="35" spans="1:63" ht="12" customHeight="1" x14ac:dyDescent="0.25">
      <c r="A35" s="137"/>
      <c r="B35" s="96" t="s">
        <v>6</v>
      </c>
      <c r="C35" s="97">
        <v>1</v>
      </c>
      <c r="D35" s="96" t="s">
        <v>6</v>
      </c>
      <c r="E35" s="97">
        <v>1</v>
      </c>
      <c r="F35" s="96" t="s">
        <v>6</v>
      </c>
      <c r="G35" s="97">
        <v>4</v>
      </c>
      <c r="H35" s="96" t="s">
        <v>6</v>
      </c>
      <c r="I35" s="97">
        <v>0</v>
      </c>
      <c r="J35" s="96" t="s">
        <v>6</v>
      </c>
      <c r="K35" s="97">
        <v>5</v>
      </c>
      <c r="L35" s="96" t="s">
        <v>6</v>
      </c>
      <c r="M35" s="97">
        <v>5</v>
      </c>
      <c r="N35" s="96" t="s">
        <v>6</v>
      </c>
      <c r="O35" s="97">
        <v>6</v>
      </c>
      <c r="P35" s="96" t="s">
        <v>6</v>
      </c>
      <c r="Q35" s="97">
        <v>6</v>
      </c>
      <c r="R35" s="96" t="s">
        <v>6</v>
      </c>
      <c r="S35" s="97">
        <v>6</v>
      </c>
      <c r="T35" s="96" t="s">
        <v>6</v>
      </c>
      <c r="U35" s="97">
        <v>6</v>
      </c>
      <c r="V35" s="96" t="s">
        <v>6</v>
      </c>
      <c r="W35" s="97">
        <v>2</v>
      </c>
      <c r="X35" s="96" t="s">
        <v>6</v>
      </c>
      <c r="Y35" s="97">
        <v>5</v>
      </c>
      <c r="Z35" s="96" t="s">
        <v>6</v>
      </c>
      <c r="AA35" s="97">
        <v>4</v>
      </c>
      <c r="AB35" s="96" t="s">
        <v>6</v>
      </c>
      <c r="AC35" s="97">
        <v>4</v>
      </c>
      <c r="AD35" s="96" t="s">
        <v>6</v>
      </c>
      <c r="AE35" s="97">
        <v>2</v>
      </c>
      <c r="AF35" s="96" t="s">
        <v>6</v>
      </c>
      <c r="AG35" s="97">
        <v>2</v>
      </c>
      <c r="AH35" s="96" t="s">
        <v>6</v>
      </c>
      <c r="AI35" s="97">
        <v>7</v>
      </c>
      <c r="AJ35" s="96" t="s">
        <v>6</v>
      </c>
      <c r="AK35" s="97">
        <v>5</v>
      </c>
      <c r="AL35" s="96" t="s">
        <v>6</v>
      </c>
      <c r="AM35" s="97">
        <v>6</v>
      </c>
      <c r="AN35" s="96" t="s">
        <v>6</v>
      </c>
      <c r="AO35" s="97">
        <v>8</v>
      </c>
      <c r="AP35" s="96" t="s">
        <v>6</v>
      </c>
      <c r="AQ35" s="97">
        <v>5</v>
      </c>
      <c r="AR35" s="96" t="s">
        <v>6</v>
      </c>
      <c r="AS35" s="97">
        <v>8</v>
      </c>
      <c r="AT35" s="96" t="s">
        <v>6</v>
      </c>
      <c r="AU35" s="97">
        <v>5</v>
      </c>
      <c r="AV35" s="96" t="s">
        <v>6</v>
      </c>
      <c r="AW35" s="97">
        <v>4</v>
      </c>
      <c r="AX35" s="96" t="s">
        <v>6</v>
      </c>
      <c r="AY35" s="97">
        <v>4</v>
      </c>
      <c r="AZ35" s="96" t="s">
        <v>6</v>
      </c>
      <c r="BA35" s="97">
        <v>6</v>
      </c>
      <c r="BB35" s="96" t="s">
        <v>6</v>
      </c>
      <c r="BC35" s="97">
        <v>6</v>
      </c>
      <c r="BD35" s="96" t="s">
        <v>6</v>
      </c>
      <c r="BE35" s="98">
        <v>5</v>
      </c>
      <c r="BF35" s="96" t="s">
        <v>6</v>
      </c>
      <c r="BG35" s="98">
        <v>3</v>
      </c>
      <c r="BH35" s="96" t="s">
        <v>6</v>
      </c>
      <c r="BI35" s="98">
        <v>4</v>
      </c>
      <c r="BJ35" s="96" t="s">
        <v>6</v>
      </c>
      <c r="BK35" s="98">
        <v>3</v>
      </c>
    </row>
    <row r="36" spans="1:63" ht="12" customHeight="1" x14ac:dyDescent="0.25">
      <c r="A36" s="137"/>
      <c r="B36" s="96" t="s">
        <v>361</v>
      </c>
      <c r="C36" s="97">
        <v>5</v>
      </c>
      <c r="D36" s="96" t="s">
        <v>361</v>
      </c>
      <c r="E36" s="97">
        <v>10</v>
      </c>
      <c r="F36" s="96" t="s">
        <v>361</v>
      </c>
      <c r="G36" s="97">
        <v>12</v>
      </c>
      <c r="H36" s="96" t="s">
        <v>361</v>
      </c>
      <c r="I36" s="97">
        <v>16</v>
      </c>
      <c r="J36" s="96" t="s">
        <v>361</v>
      </c>
      <c r="K36" s="97">
        <v>12</v>
      </c>
      <c r="L36" s="96" t="s">
        <v>361</v>
      </c>
      <c r="M36" s="97">
        <v>11</v>
      </c>
      <c r="N36" s="96" t="s">
        <v>361</v>
      </c>
      <c r="O36" s="97">
        <v>13</v>
      </c>
      <c r="P36" s="96" t="s">
        <v>361</v>
      </c>
      <c r="Q36" s="97">
        <v>11</v>
      </c>
      <c r="R36" s="96" t="s">
        <v>361</v>
      </c>
      <c r="S36" s="97">
        <v>9</v>
      </c>
      <c r="T36" s="96" t="s">
        <v>361</v>
      </c>
      <c r="U36" s="97">
        <v>7</v>
      </c>
      <c r="V36" s="96" t="s">
        <v>361</v>
      </c>
      <c r="W36" s="97">
        <v>4</v>
      </c>
      <c r="X36" s="96" t="s">
        <v>361</v>
      </c>
      <c r="Y36" s="97">
        <v>20</v>
      </c>
      <c r="Z36" s="96" t="s">
        <v>361</v>
      </c>
      <c r="AA36" s="97">
        <v>18</v>
      </c>
      <c r="AB36" s="96" t="s">
        <v>361</v>
      </c>
      <c r="AC36" s="97">
        <v>16</v>
      </c>
      <c r="AD36" s="96" t="s">
        <v>361</v>
      </c>
      <c r="AE36" s="97">
        <v>18</v>
      </c>
      <c r="AF36" s="96" t="s">
        <v>361</v>
      </c>
      <c r="AG36" s="97">
        <v>12</v>
      </c>
      <c r="AH36" s="96" t="s">
        <v>361</v>
      </c>
      <c r="AI36" s="97">
        <v>18</v>
      </c>
      <c r="AJ36" s="96" t="s">
        <v>361</v>
      </c>
      <c r="AK36" s="97">
        <v>18</v>
      </c>
      <c r="AL36" s="96" t="s">
        <v>361</v>
      </c>
      <c r="AM36" s="97">
        <v>17</v>
      </c>
      <c r="AN36" s="96" t="s">
        <v>361</v>
      </c>
      <c r="AO36" s="97">
        <v>16</v>
      </c>
      <c r="AP36" s="96" t="s">
        <v>361</v>
      </c>
      <c r="AQ36" s="97">
        <v>21</v>
      </c>
      <c r="AR36" s="96" t="s">
        <v>361</v>
      </c>
      <c r="AS36" s="97">
        <v>17</v>
      </c>
      <c r="AT36" s="96" t="s">
        <v>361</v>
      </c>
      <c r="AU36" s="97">
        <v>13</v>
      </c>
      <c r="AV36" s="96" t="s">
        <v>361</v>
      </c>
      <c r="AW36" s="97">
        <v>8</v>
      </c>
      <c r="AX36" s="96" t="s">
        <v>361</v>
      </c>
      <c r="AY36" s="97">
        <v>17</v>
      </c>
      <c r="AZ36" s="96" t="s">
        <v>361</v>
      </c>
      <c r="BA36" s="97">
        <v>12</v>
      </c>
      <c r="BB36" s="96" t="s">
        <v>361</v>
      </c>
      <c r="BC36" s="97">
        <v>16</v>
      </c>
      <c r="BD36" s="96" t="s">
        <v>361</v>
      </c>
      <c r="BE36" s="98">
        <v>17</v>
      </c>
      <c r="BF36" s="96" t="s">
        <v>361</v>
      </c>
      <c r="BG36" s="98">
        <v>21</v>
      </c>
      <c r="BH36" s="96" t="s">
        <v>361</v>
      </c>
      <c r="BI36" s="98">
        <v>18</v>
      </c>
      <c r="BJ36" s="96" t="s">
        <v>361</v>
      </c>
      <c r="BK36" s="98">
        <v>20</v>
      </c>
    </row>
    <row r="37" spans="1:63" x14ac:dyDescent="0.25">
      <c r="A37" s="137"/>
      <c r="B37" s="111" t="s">
        <v>431</v>
      </c>
      <c r="C37" s="112">
        <v>0.68965517241379315</v>
      </c>
      <c r="D37" s="111" t="s">
        <v>431</v>
      </c>
      <c r="E37" s="112">
        <v>0.51724137931034486</v>
      </c>
      <c r="F37" s="111" t="s">
        <v>431</v>
      </c>
      <c r="G37" s="112">
        <v>0.44827586206896552</v>
      </c>
      <c r="H37" s="111" t="s">
        <v>431</v>
      </c>
      <c r="I37" s="112">
        <v>0.44827586206896552</v>
      </c>
      <c r="J37" s="111" t="s">
        <v>431</v>
      </c>
      <c r="K37" s="112">
        <v>0.37931034482758619</v>
      </c>
      <c r="L37" s="111" t="s">
        <v>431</v>
      </c>
      <c r="M37" s="112">
        <v>0.41379310344827586</v>
      </c>
      <c r="N37" s="111" t="s">
        <v>431</v>
      </c>
      <c r="O37" s="112">
        <v>0.31034482758620691</v>
      </c>
      <c r="P37" s="111" t="s">
        <v>431</v>
      </c>
      <c r="Q37" s="112">
        <v>0.37931034482758619</v>
      </c>
      <c r="R37" s="111" t="s">
        <v>431</v>
      </c>
      <c r="S37" s="112">
        <v>0.44827586206896552</v>
      </c>
      <c r="T37" s="111" t="s">
        <v>431</v>
      </c>
      <c r="U37" s="112">
        <v>0.51724137931034486</v>
      </c>
      <c r="V37" s="111" t="s">
        <v>431</v>
      </c>
      <c r="W37" s="112">
        <v>0.72413793103448276</v>
      </c>
      <c r="X37" s="111" t="s">
        <v>431</v>
      </c>
      <c r="Y37" s="112">
        <v>6.8965517241379309E-2</v>
      </c>
      <c r="Z37" s="111" t="s">
        <v>431</v>
      </c>
      <c r="AA37" s="112">
        <v>0.17241379310344829</v>
      </c>
      <c r="AB37" s="111" t="s">
        <v>431</v>
      </c>
      <c r="AC37" s="112">
        <v>0.17241379310344829</v>
      </c>
      <c r="AD37" s="111" t="s">
        <v>431</v>
      </c>
      <c r="AE37" s="112">
        <v>0.10344827586206896</v>
      </c>
      <c r="AF37" s="111" t="s">
        <v>431</v>
      </c>
      <c r="AG37" s="112">
        <v>0.51724137931034486</v>
      </c>
      <c r="AH37" s="111" t="s">
        <v>431</v>
      </c>
      <c r="AI37" s="112">
        <v>0.10344827586206896</v>
      </c>
      <c r="AJ37" s="111" t="s">
        <v>431</v>
      </c>
      <c r="AK37" s="112">
        <v>0.10344827586206896</v>
      </c>
      <c r="AL37" s="111" t="s">
        <v>431</v>
      </c>
      <c r="AM37" s="112">
        <v>0.10344827586206896</v>
      </c>
      <c r="AN37" s="111" t="s">
        <v>431</v>
      </c>
      <c r="AO37" s="112">
        <v>0.17241379310344829</v>
      </c>
      <c r="AP37" s="111" t="s">
        <v>431</v>
      </c>
      <c r="AQ37" s="112">
        <v>0.10344827586206896</v>
      </c>
      <c r="AR37" s="111" t="s">
        <v>431</v>
      </c>
      <c r="AS37" s="112">
        <v>0.13793103448275862</v>
      </c>
      <c r="AT37" s="111" t="s">
        <v>431</v>
      </c>
      <c r="AU37" s="112">
        <v>0.17241379310344829</v>
      </c>
      <c r="AV37" s="111" t="s">
        <v>431</v>
      </c>
      <c r="AW37" s="112">
        <v>0.48275862068965519</v>
      </c>
      <c r="AX37" s="111" t="s">
        <v>431</v>
      </c>
      <c r="AY37" s="112">
        <v>3.4482758620689655E-2</v>
      </c>
      <c r="AZ37" s="111" t="s">
        <v>431</v>
      </c>
      <c r="BA37" s="112">
        <v>3.4482758620689655E-2</v>
      </c>
      <c r="BB37" s="111" t="s">
        <v>431</v>
      </c>
      <c r="BC37" s="112">
        <v>6.8965517241379309E-2</v>
      </c>
      <c r="BD37" s="111" t="s">
        <v>431</v>
      </c>
      <c r="BE37" s="113">
        <v>0.10344827586206896</v>
      </c>
      <c r="BF37" s="111" t="s">
        <v>431</v>
      </c>
      <c r="BG37" s="113">
        <v>0.10344827586206896</v>
      </c>
      <c r="BH37" s="111" t="s">
        <v>431</v>
      </c>
      <c r="BI37" s="113">
        <v>0</v>
      </c>
      <c r="BJ37" s="111" t="s">
        <v>431</v>
      </c>
      <c r="BK37" s="113">
        <v>3.4482758620689655E-2</v>
      </c>
    </row>
    <row r="38" spans="1:63" x14ac:dyDescent="0.25">
      <c r="A38" s="137"/>
      <c r="B38" s="111" t="s">
        <v>432</v>
      </c>
      <c r="C38" s="112">
        <v>0</v>
      </c>
      <c r="D38" s="111" t="s">
        <v>432</v>
      </c>
      <c r="E38" s="112">
        <v>3.4482758620689655E-2</v>
      </c>
      <c r="F38" s="111" t="s">
        <v>432</v>
      </c>
      <c r="G38" s="112">
        <v>0</v>
      </c>
      <c r="H38" s="111" t="s">
        <v>432</v>
      </c>
      <c r="I38" s="112">
        <v>0</v>
      </c>
      <c r="J38" s="111" t="s">
        <v>432</v>
      </c>
      <c r="K38" s="112">
        <v>3.4482758620689655E-2</v>
      </c>
      <c r="L38" s="111" t="s">
        <v>432</v>
      </c>
      <c r="M38" s="112">
        <v>0</v>
      </c>
      <c r="N38" s="111" t="s">
        <v>432</v>
      </c>
      <c r="O38" s="112">
        <v>0</v>
      </c>
      <c r="P38" s="111" t="s">
        <v>432</v>
      </c>
      <c r="Q38" s="112">
        <v>0</v>
      </c>
      <c r="R38" s="111" t="s">
        <v>432</v>
      </c>
      <c r="S38" s="112">
        <v>0</v>
      </c>
      <c r="T38" s="111" t="s">
        <v>432</v>
      </c>
      <c r="U38" s="112">
        <v>0</v>
      </c>
      <c r="V38" s="111" t="s">
        <v>432</v>
      </c>
      <c r="W38" s="112">
        <v>0</v>
      </c>
      <c r="X38" s="111" t="s">
        <v>432</v>
      </c>
      <c r="Y38" s="112">
        <v>0</v>
      </c>
      <c r="Z38" s="111" t="s">
        <v>432</v>
      </c>
      <c r="AA38" s="112">
        <v>0</v>
      </c>
      <c r="AB38" s="111" t="s">
        <v>432</v>
      </c>
      <c r="AC38" s="112">
        <v>0</v>
      </c>
      <c r="AD38" s="111" t="s">
        <v>432</v>
      </c>
      <c r="AE38" s="112">
        <v>0</v>
      </c>
      <c r="AF38" s="111" t="s">
        <v>432</v>
      </c>
      <c r="AG38" s="112">
        <v>0</v>
      </c>
      <c r="AH38" s="111" t="s">
        <v>432</v>
      </c>
      <c r="AI38" s="112">
        <v>0</v>
      </c>
      <c r="AJ38" s="111" t="s">
        <v>432</v>
      </c>
      <c r="AK38" s="112">
        <v>0</v>
      </c>
      <c r="AL38" s="111" t="s">
        <v>432</v>
      </c>
      <c r="AM38" s="112">
        <v>0</v>
      </c>
      <c r="AN38" s="111" t="s">
        <v>432</v>
      </c>
      <c r="AO38" s="112">
        <v>0</v>
      </c>
      <c r="AP38" s="111" t="s">
        <v>432</v>
      </c>
      <c r="AQ38" s="112">
        <v>0</v>
      </c>
      <c r="AR38" s="111" t="s">
        <v>432</v>
      </c>
      <c r="AS38" s="112">
        <v>0</v>
      </c>
      <c r="AT38" s="111" t="s">
        <v>432</v>
      </c>
      <c r="AU38" s="112">
        <v>6.8965517241379309E-2</v>
      </c>
      <c r="AV38" s="111" t="s">
        <v>432</v>
      </c>
      <c r="AW38" s="112">
        <v>0</v>
      </c>
      <c r="AX38" s="111" t="s">
        <v>432</v>
      </c>
      <c r="AY38" s="112">
        <v>3.4482758620689655E-2</v>
      </c>
      <c r="AZ38" s="111" t="s">
        <v>432</v>
      </c>
      <c r="BA38" s="112">
        <v>3.4482758620689655E-2</v>
      </c>
      <c r="BB38" s="111" t="s">
        <v>432</v>
      </c>
      <c r="BC38" s="112">
        <v>3.4482758620689655E-2</v>
      </c>
      <c r="BD38" s="111" t="s">
        <v>432</v>
      </c>
      <c r="BE38" s="113">
        <v>0</v>
      </c>
      <c r="BF38" s="111" t="s">
        <v>432</v>
      </c>
      <c r="BG38" s="113">
        <v>0</v>
      </c>
      <c r="BH38" s="111" t="s">
        <v>432</v>
      </c>
      <c r="BI38" s="113">
        <v>3.4482758620689655E-2</v>
      </c>
      <c r="BJ38" s="111" t="s">
        <v>432</v>
      </c>
      <c r="BK38" s="113">
        <v>0</v>
      </c>
    </row>
    <row r="39" spans="1:63" x14ac:dyDescent="0.25">
      <c r="A39" s="137"/>
      <c r="B39" s="111" t="s">
        <v>433</v>
      </c>
      <c r="C39" s="112">
        <v>0.10344827586206896</v>
      </c>
      <c r="D39" s="111" t="s">
        <v>433</v>
      </c>
      <c r="E39" s="112">
        <v>6.8965517241379309E-2</v>
      </c>
      <c r="F39" s="111" t="s">
        <v>433</v>
      </c>
      <c r="G39" s="112">
        <v>0</v>
      </c>
      <c r="H39" s="111" t="s">
        <v>433</v>
      </c>
      <c r="I39" s="112">
        <v>0</v>
      </c>
      <c r="J39" s="111" t="s">
        <v>433</v>
      </c>
      <c r="K39" s="112">
        <v>0</v>
      </c>
      <c r="L39" s="111" t="s">
        <v>433</v>
      </c>
      <c r="M39" s="112">
        <v>3.4482758620689655E-2</v>
      </c>
      <c r="N39" s="111" t="s">
        <v>433</v>
      </c>
      <c r="O39" s="112">
        <v>3.4482758620689655E-2</v>
      </c>
      <c r="P39" s="111" t="s">
        <v>433</v>
      </c>
      <c r="Q39" s="112">
        <v>3.4482758620689655E-2</v>
      </c>
      <c r="R39" s="111" t="s">
        <v>433</v>
      </c>
      <c r="S39" s="112">
        <v>3.4482758620689655E-2</v>
      </c>
      <c r="T39" s="111" t="s">
        <v>433</v>
      </c>
      <c r="U39" s="112">
        <v>3.4482758620689655E-2</v>
      </c>
      <c r="V39" s="111" t="s">
        <v>433</v>
      </c>
      <c r="W39" s="112">
        <v>6.8965517241379309E-2</v>
      </c>
      <c r="X39" s="111" t="s">
        <v>433</v>
      </c>
      <c r="Y39" s="112">
        <v>6.8965517241379309E-2</v>
      </c>
      <c r="Z39" s="111" t="s">
        <v>433</v>
      </c>
      <c r="AA39" s="112">
        <v>6.8965517241379309E-2</v>
      </c>
      <c r="AB39" s="111" t="s">
        <v>433</v>
      </c>
      <c r="AC39" s="112">
        <v>0.13793103448275862</v>
      </c>
      <c r="AD39" s="111" t="s">
        <v>433</v>
      </c>
      <c r="AE39" s="112">
        <v>0.20689655172413793</v>
      </c>
      <c r="AF39" s="111" t="s">
        <v>433</v>
      </c>
      <c r="AG39" s="112">
        <v>0</v>
      </c>
      <c r="AH39" s="111" t="s">
        <v>433</v>
      </c>
      <c r="AI39" s="112">
        <v>3.4482758620689655E-2</v>
      </c>
      <c r="AJ39" s="111" t="s">
        <v>433</v>
      </c>
      <c r="AK39" s="112">
        <v>0.10344827586206896</v>
      </c>
      <c r="AL39" s="111" t="s">
        <v>433</v>
      </c>
      <c r="AM39" s="112">
        <v>0.10344827586206896</v>
      </c>
      <c r="AN39" s="111" t="s">
        <v>433</v>
      </c>
      <c r="AO39" s="112">
        <v>0</v>
      </c>
      <c r="AP39" s="111" t="s">
        <v>433</v>
      </c>
      <c r="AQ39" s="112">
        <v>0</v>
      </c>
      <c r="AR39" s="111" t="s">
        <v>433</v>
      </c>
      <c r="AS39" s="112">
        <v>0</v>
      </c>
      <c r="AT39" s="111" t="s">
        <v>433</v>
      </c>
      <c r="AU39" s="112">
        <v>0.13793103448275862</v>
      </c>
      <c r="AV39" s="111" t="s">
        <v>433</v>
      </c>
      <c r="AW39" s="112">
        <v>0.10344827586206896</v>
      </c>
      <c r="AX39" s="111" t="s">
        <v>433</v>
      </c>
      <c r="AY39" s="112">
        <v>0.20689655172413793</v>
      </c>
      <c r="AZ39" s="111" t="s">
        <v>433</v>
      </c>
      <c r="BA39" s="112">
        <v>0.31034482758620691</v>
      </c>
      <c r="BB39" s="111" t="s">
        <v>433</v>
      </c>
      <c r="BC39" s="112">
        <v>0.13793103448275862</v>
      </c>
      <c r="BD39" s="111" t="s">
        <v>433</v>
      </c>
      <c r="BE39" s="113">
        <v>0.13793103448275862</v>
      </c>
      <c r="BF39" s="111" t="s">
        <v>433</v>
      </c>
      <c r="BG39" s="113">
        <v>6.8965517241379309E-2</v>
      </c>
      <c r="BH39" s="111" t="s">
        <v>433</v>
      </c>
      <c r="BI39" s="113">
        <v>0.20689655172413793</v>
      </c>
      <c r="BJ39" s="111" t="s">
        <v>433</v>
      </c>
      <c r="BK39" s="113">
        <v>0.17241379310344829</v>
      </c>
    </row>
    <row r="40" spans="1:63" x14ac:dyDescent="0.25">
      <c r="A40" s="137"/>
      <c r="B40" s="111" t="s">
        <v>6</v>
      </c>
      <c r="C40" s="112">
        <v>3.4482758620689655E-2</v>
      </c>
      <c r="D40" s="111" t="s">
        <v>6</v>
      </c>
      <c r="E40" s="112">
        <v>3.4482758620689655E-2</v>
      </c>
      <c r="F40" s="111" t="s">
        <v>6</v>
      </c>
      <c r="G40" s="112">
        <v>0.13793103448275862</v>
      </c>
      <c r="H40" s="111" t="s">
        <v>6</v>
      </c>
      <c r="I40" s="112">
        <v>0</v>
      </c>
      <c r="J40" s="111" t="s">
        <v>6</v>
      </c>
      <c r="K40" s="112">
        <v>0.17241379310344829</v>
      </c>
      <c r="L40" s="111" t="s">
        <v>6</v>
      </c>
      <c r="M40" s="112">
        <v>0.17241379310344829</v>
      </c>
      <c r="N40" s="111" t="s">
        <v>6</v>
      </c>
      <c r="O40" s="112">
        <v>0.20689655172413793</v>
      </c>
      <c r="P40" s="111" t="s">
        <v>6</v>
      </c>
      <c r="Q40" s="112">
        <v>0.20689655172413793</v>
      </c>
      <c r="R40" s="111" t="s">
        <v>6</v>
      </c>
      <c r="S40" s="112">
        <v>0.20689655172413793</v>
      </c>
      <c r="T40" s="111" t="s">
        <v>6</v>
      </c>
      <c r="U40" s="112">
        <v>0.20689655172413793</v>
      </c>
      <c r="V40" s="111" t="s">
        <v>6</v>
      </c>
      <c r="W40" s="112">
        <v>6.8965517241379309E-2</v>
      </c>
      <c r="X40" s="111" t="s">
        <v>6</v>
      </c>
      <c r="Y40" s="112">
        <v>0.17241379310344829</v>
      </c>
      <c r="Z40" s="111" t="s">
        <v>6</v>
      </c>
      <c r="AA40" s="112">
        <v>0.13793103448275862</v>
      </c>
      <c r="AB40" s="111" t="s">
        <v>6</v>
      </c>
      <c r="AC40" s="112">
        <v>0.13793103448275862</v>
      </c>
      <c r="AD40" s="111" t="s">
        <v>6</v>
      </c>
      <c r="AE40" s="112">
        <v>6.8965517241379309E-2</v>
      </c>
      <c r="AF40" s="111" t="s">
        <v>6</v>
      </c>
      <c r="AG40" s="112">
        <v>6.8965517241379309E-2</v>
      </c>
      <c r="AH40" s="111" t="s">
        <v>6</v>
      </c>
      <c r="AI40" s="112">
        <v>0.2413793103448276</v>
      </c>
      <c r="AJ40" s="111" t="s">
        <v>6</v>
      </c>
      <c r="AK40" s="112">
        <v>0.17241379310344829</v>
      </c>
      <c r="AL40" s="111" t="s">
        <v>6</v>
      </c>
      <c r="AM40" s="112">
        <v>0.20689655172413793</v>
      </c>
      <c r="AN40" s="111" t="s">
        <v>6</v>
      </c>
      <c r="AO40" s="112">
        <v>0.27586206896551724</v>
      </c>
      <c r="AP40" s="111" t="s">
        <v>6</v>
      </c>
      <c r="AQ40" s="112">
        <v>0.17241379310344829</v>
      </c>
      <c r="AR40" s="111" t="s">
        <v>6</v>
      </c>
      <c r="AS40" s="112">
        <v>0.27586206896551724</v>
      </c>
      <c r="AT40" s="111" t="s">
        <v>6</v>
      </c>
      <c r="AU40" s="112">
        <v>0.17241379310344829</v>
      </c>
      <c r="AV40" s="111" t="s">
        <v>6</v>
      </c>
      <c r="AW40" s="112">
        <v>0.13793103448275862</v>
      </c>
      <c r="AX40" s="111" t="s">
        <v>6</v>
      </c>
      <c r="AY40" s="112">
        <v>0.13793103448275862</v>
      </c>
      <c r="AZ40" s="111" t="s">
        <v>6</v>
      </c>
      <c r="BA40" s="112">
        <v>0.20689655172413793</v>
      </c>
      <c r="BB40" s="111" t="s">
        <v>6</v>
      </c>
      <c r="BC40" s="112">
        <v>0.20689655172413793</v>
      </c>
      <c r="BD40" s="111" t="s">
        <v>6</v>
      </c>
      <c r="BE40" s="113">
        <v>0.17241379310344829</v>
      </c>
      <c r="BF40" s="111" t="s">
        <v>6</v>
      </c>
      <c r="BG40" s="113">
        <v>0.10344827586206896</v>
      </c>
      <c r="BH40" s="111" t="s">
        <v>6</v>
      </c>
      <c r="BI40" s="113">
        <v>0.13793103448275862</v>
      </c>
      <c r="BJ40" s="111" t="s">
        <v>6</v>
      </c>
      <c r="BK40" s="113">
        <v>0.10344827586206896</v>
      </c>
    </row>
    <row r="41" spans="1:63" x14ac:dyDescent="0.25">
      <c r="A41" s="137"/>
      <c r="B41" s="114" t="s">
        <v>361</v>
      </c>
      <c r="C41" s="115">
        <v>0.17241379310344829</v>
      </c>
      <c r="D41" s="114" t="s">
        <v>361</v>
      </c>
      <c r="E41" s="115">
        <v>0.34482758620689657</v>
      </c>
      <c r="F41" s="114" t="s">
        <v>361</v>
      </c>
      <c r="G41" s="115">
        <v>0.41379310344827586</v>
      </c>
      <c r="H41" s="114" t="s">
        <v>361</v>
      </c>
      <c r="I41" s="115">
        <v>0.55172413793103448</v>
      </c>
      <c r="J41" s="114" t="s">
        <v>361</v>
      </c>
      <c r="K41" s="115">
        <v>0.41379310344827586</v>
      </c>
      <c r="L41" s="114" t="s">
        <v>361</v>
      </c>
      <c r="M41" s="115">
        <v>0.37931034482758619</v>
      </c>
      <c r="N41" s="114" t="s">
        <v>361</v>
      </c>
      <c r="O41" s="115">
        <v>0.44827586206896552</v>
      </c>
      <c r="P41" s="114" t="s">
        <v>361</v>
      </c>
      <c r="Q41" s="115">
        <v>0.37931034482758619</v>
      </c>
      <c r="R41" s="114" t="s">
        <v>361</v>
      </c>
      <c r="S41" s="115">
        <v>0.31034482758620691</v>
      </c>
      <c r="T41" s="114" t="s">
        <v>361</v>
      </c>
      <c r="U41" s="115">
        <v>0.2413793103448276</v>
      </c>
      <c r="V41" s="114" t="s">
        <v>361</v>
      </c>
      <c r="W41" s="115">
        <v>0.13793103448275862</v>
      </c>
      <c r="X41" s="114" t="s">
        <v>361</v>
      </c>
      <c r="Y41" s="115">
        <v>0.68965517241379315</v>
      </c>
      <c r="Z41" s="114" t="s">
        <v>361</v>
      </c>
      <c r="AA41" s="115">
        <v>0.62068965517241381</v>
      </c>
      <c r="AB41" s="114" t="s">
        <v>361</v>
      </c>
      <c r="AC41" s="115">
        <v>0.55172413793103448</v>
      </c>
      <c r="AD41" s="114" t="s">
        <v>361</v>
      </c>
      <c r="AE41" s="115">
        <v>0.62068965517241381</v>
      </c>
      <c r="AF41" s="114" t="s">
        <v>361</v>
      </c>
      <c r="AG41" s="115">
        <v>0.41379310344827586</v>
      </c>
      <c r="AH41" s="114" t="s">
        <v>361</v>
      </c>
      <c r="AI41" s="115">
        <v>0.62068965517241381</v>
      </c>
      <c r="AJ41" s="114" t="s">
        <v>361</v>
      </c>
      <c r="AK41" s="115">
        <v>0.62068965517241381</v>
      </c>
      <c r="AL41" s="114" t="s">
        <v>361</v>
      </c>
      <c r="AM41" s="115">
        <v>0.58620689655172409</v>
      </c>
      <c r="AN41" s="114" t="s">
        <v>361</v>
      </c>
      <c r="AO41" s="115">
        <v>0.55172413793103448</v>
      </c>
      <c r="AP41" s="114" t="s">
        <v>361</v>
      </c>
      <c r="AQ41" s="115">
        <v>0.72413793103448276</v>
      </c>
      <c r="AR41" s="114" t="s">
        <v>361</v>
      </c>
      <c r="AS41" s="115">
        <v>0.58620689655172409</v>
      </c>
      <c r="AT41" s="114" t="s">
        <v>361</v>
      </c>
      <c r="AU41" s="115">
        <v>0.44827586206896552</v>
      </c>
      <c r="AV41" s="114" t="s">
        <v>361</v>
      </c>
      <c r="AW41" s="115">
        <v>0.27586206896551724</v>
      </c>
      <c r="AX41" s="114" t="s">
        <v>361</v>
      </c>
      <c r="AY41" s="115">
        <v>0.58620689655172409</v>
      </c>
      <c r="AZ41" s="114" t="s">
        <v>361</v>
      </c>
      <c r="BA41" s="115">
        <v>0.41379310344827586</v>
      </c>
      <c r="BB41" s="114" t="s">
        <v>361</v>
      </c>
      <c r="BC41" s="115">
        <v>0.55172413793103448</v>
      </c>
      <c r="BD41" s="114" t="s">
        <v>361</v>
      </c>
      <c r="BE41" s="116">
        <v>0.58620689655172409</v>
      </c>
      <c r="BF41" s="114" t="s">
        <v>361</v>
      </c>
      <c r="BG41" s="116">
        <v>0.72413793103448276</v>
      </c>
      <c r="BH41" s="114" t="s">
        <v>361</v>
      </c>
      <c r="BI41" s="116">
        <v>0.62068965517241381</v>
      </c>
      <c r="BJ41" s="114" t="s">
        <v>361</v>
      </c>
      <c r="BK41" s="116">
        <v>0.68965517241379315</v>
      </c>
    </row>
    <row r="42" spans="1:63" ht="12" customHeight="1" x14ac:dyDescent="0.25">
      <c r="A42" s="137" t="s">
        <v>438</v>
      </c>
      <c r="B42" s="96" t="s">
        <v>431</v>
      </c>
      <c r="C42" s="97">
        <v>35</v>
      </c>
      <c r="D42" s="96" t="s">
        <v>431</v>
      </c>
      <c r="E42" s="97">
        <v>29</v>
      </c>
      <c r="F42" s="96" t="s">
        <v>431</v>
      </c>
      <c r="G42" s="97">
        <v>31</v>
      </c>
      <c r="H42" s="96" t="s">
        <v>431</v>
      </c>
      <c r="I42" s="97">
        <v>28</v>
      </c>
      <c r="J42" s="96" t="s">
        <v>431</v>
      </c>
      <c r="K42" s="97">
        <v>28</v>
      </c>
      <c r="L42" s="96" t="s">
        <v>431</v>
      </c>
      <c r="M42" s="97">
        <v>25</v>
      </c>
      <c r="N42" s="96" t="s">
        <v>431</v>
      </c>
      <c r="O42" s="97">
        <v>25</v>
      </c>
      <c r="P42" s="96" t="s">
        <v>431</v>
      </c>
      <c r="Q42" s="97">
        <v>26</v>
      </c>
      <c r="R42" s="96" t="s">
        <v>431</v>
      </c>
      <c r="S42" s="97">
        <v>26</v>
      </c>
      <c r="T42" s="96" t="s">
        <v>431</v>
      </c>
      <c r="U42" s="97">
        <v>27</v>
      </c>
      <c r="V42" s="96" t="s">
        <v>431</v>
      </c>
      <c r="W42" s="97">
        <v>38</v>
      </c>
      <c r="X42" s="96" t="s">
        <v>431</v>
      </c>
      <c r="Y42" s="97">
        <v>9</v>
      </c>
      <c r="Z42" s="96" t="s">
        <v>431</v>
      </c>
      <c r="AA42" s="97">
        <v>13</v>
      </c>
      <c r="AB42" s="96" t="s">
        <v>431</v>
      </c>
      <c r="AC42" s="97">
        <v>6</v>
      </c>
      <c r="AD42" s="96" t="s">
        <v>431</v>
      </c>
      <c r="AE42" s="97">
        <v>5</v>
      </c>
      <c r="AF42" s="96" t="s">
        <v>431</v>
      </c>
      <c r="AG42" s="97">
        <v>26</v>
      </c>
      <c r="AH42" s="96" t="s">
        <v>431</v>
      </c>
      <c r="AI42" s="97">
        <v>11</v>
      </c>
      <c r="AJ42" s="96" t="s">
        <v>431</v>
      </c>
      <c r="AK42" s="97">
        <v>12</v>
      </c>
      <c r="AL42" s="96" t="s">
        <v>431</v>
      </c>
      <c r="AM42" s="97">
        <v>11</v>
      </c>
      <c r="AN42" s="96" t="s">
        <v>431</v>
      </c>
      <c r="AO42" s="97">
        <v>14</v>
      </c>
      <c r="AP42" s="96" t="s">
        <v>431</v>
      </c>
      <c r="AQ42" s="97">
        <v>10</v>
      </c>
      <c r="AR42" s="96" t="s">
        <v>431</v>
      </c>
      <c r="AS42" s="97">
        <v>14</v>
      </c>
      <c r="AT42" s="96" t="s">
        <v>431</v>
      </c>
      <c r="AU42" s="97">
        <v>11</v>
      </c>
      <c r="AV42" s="96" t="s">
        <v>431</v>
      </c>
      <c r="AW42" s="97">
        <v>23</v>
      </c>
      <c r="AX42" s="96" t="s">
        <v>431</v>
      </c>
      <c r="AY42" s="97">
        <v>4</v>
      </c>
      <c r="AZ42" s="96" t="s">
        <v>431</v>
      </c>
      <c r="BA42" s="97">
        <v>3</v>
      </c>
      <c r="BB42" s="96" t="s">
        <v>431</v>
      </c>
      <c r="BC42" s="97">
        <v>12</v>
      </c>
      <c r="BD42" s="96" t="s">
        <v>431</v>
      </c>
      <c r="BE42" s="98">
        <v>9</v>
      </c>
      <c r="BF42" s="96" t="s">
        <v>431</v>
      </c>
      <c r="BG42" s="98">
        <v>4</v>
      </c>
      <c r="BH42" s="96" t="s">
        <v>431</v>
      </c>
      <c r="BI42" s="98">
        <v>7</v>
      </c>
      <c r="BJ42" s="96" t="s">
        <v>431</v>
      </c>
      <c r="BK42" s="98">
        <v>5</v>
      </c>
    </row>
    <row r="43" spans="1:63" ht="12" customHeight="1" x14ac:dyDescent="0.25">
      <c r="A43" s="137"/>
      <c r="B43" s="96" t="s">
        <v>432</v>
      </c>
      <c r="C43" s="97">
        <v>1</v>
      </c>
      <c r="D43" s="96" t="s">
        <v>432</v>
      </c>
      <c r="E43" s="97">
        <v>1</v>
      </c>
      <c r="F43" s="96" t="s">
        <v>432</v>
      </c>
      <c r="G43" s="97">
        <v>2</v>
      </c>
      <c r="H43" s="96" t="s">
        <v>432</v>
      </c>
      <c r="I43" s="97">
        <v>1</v>
      </c>
      <c r="J43" s="96" t="s">
        <v>432</v>
      </c>
      <c r="K43" s="97">
        <v>1</v>
      </c>
      <c r="L43" s="96" t="s">
        <v>432</v>
      </c>
      <c r="M43" s="97">
        <v>1</v>
      </c>
      <c r="N43" s="96" t="s">
        <v>432</v>
      </c>
      <c r="O43" s="97">
        <v>1</v>
      </c>
      <c r="P43" s="96" t="s">
        <v>432</v>
      </c>
      <c r="Q43" s="97">
        <v>1</v>
      </c>
      <c r="R43" s="96" t="s">
        <v>432</v>
      </c>
      <c r="S43" s="97">
        <v>1</v>
      </c>
      <c r="T43" s="96" t="s">
        <v>432</v>
      </c>
      <c r="U43" s="97">
        <v>1</v>
      </c>
      <c r="V43" s="96" t="s">
        <v>432</v>
      </c>
      <c r="W43" s="97">
        <v>0</v>
      </c>
      <c r="X43" s="96" t="s">
        <v>432</v>
      </c>
      <c r="Y43" s="97">
        <v>4</v>
      </c>
      <c r="Z43" s="96" t="s">
        <v>432</v>
      </c>
      <c r="AA43" s="97">
        <v>3</v>
      </c>
      <c r="AB43" s="96" t="s">
        <v>432</v>
      </c>
      <c r="AC43" s="97">
        <v>8</v>
      </c>
      <c r="AD43" s="96" t="s">
        <v>432</v>
      </c>
      <c r="AE43" s="97">
        <v>10</v>
      </c>
      <c r="AF43" s="96" t="s">
        <v>432</v>
      </c>
      <c r="AG43" s="97">
        <v>1</v>
      </c>
      <c r="AH43" s="96" t="s">
        <v>432</v>
      </c>
      <c r="AI43" s="97">
        <v>2</v>
      </c>
      <c r="AJ43" s="96" t="s">
        <v>432</v>
      </c>
      <c r="AK43" s="97">
        <v>1</v>
      </c>
      <c r="AL43" s="96" t="s">
        <v>432</v>
      </c>
      <c r="AM43" s="97">
        <v>2</v>
      </c>
      <c r="AN43" s="96" t="s">
        <v>432</v>
      </c>
      <c r="AO43" s="97">
        <v>3</v>
      </c>
      <c r="AP43" s="96" t="s">
        <v>432</v>
      </c>
      <c r="AQ43" s="97">
        <v>2</v>
      </c>
      <c r="AR43" s="96" t="s">
        <v>432</v>
      </c>
      <c r="AS43" s="97">
        <v>1</v>
      </c>
      <c r="AT43" s="96" t="s">
        <v>432</v>
      </c>
      <c r="AU43" s="97">
        <v>3</v>
      </c>
      <c r="AV43" s="96" t="s">
        <v>432</v>
      </c>
      <c r="AW43" s="97">
        <v>5</v>
      </c>
      <c r="AX43" s="96" t="s">
        <v>432</v>
      </c>
      <c r="AY43" s="97">
        <v>5</v>
      </c>
      <c r="AZ43" s="96" t="s">
        <v>432</v>
      </c>
      <c r="BA43" s="97">
        <v>9</v>
      </c>
      <c r="BB43" s="96" t="s">
        <v>432</v>
      </c>
      <c r="BC43" s="97">
        <v>3</v>
      </c>
      <c r="BD43" s="96" t="s">
        <v>432</v>
      </c>
      <c r="BE43" s="98">
        <v>5</v>
      </c>
      <c r="BF43" s="96" t="s">
        <v>432</v>
      </c>
      <c r="BG43" s="98">
        <v>4</v>
      </c>
      <c r="BH43" s="96" t="s">
        <v>432</v>
      </c>
      <c r="BI43" s="98">
        <v>6</v>
      </c>
      <c r="BJ43" s="96" t="s">
        <v>432</v>
      </c>
      <c r="BK43" s="98">
        <v>5</v>
      </c>
    </row>
    <row r="44" spans="1:63" ht="12" customHeight="1" x14ac:dyDescent="0.25">
      <c r="A44" s="137"/>
      <c r="B44" s="96" t="s">
        <v>433</v>
      </c>
      <c r="C44" s="97">
        <v>2</v>
      </c>
      <c r="D44" s="96" t="s">
        <v>433</v>
      </c>
      <c r="E44" s="97">
        <v>1</v>
      </c>
      <c r="F44" s="96" t="s">
        <v>433</v>
      </c>
      <c r="G44" s="97">
        <v>0</v>
      </c>
      <c r="H44" s="96" t="s">
        <v>433</v>
      </c>
      <c r="I44" s="97">
        <v>4</v>
      </c>
      <c r="J44" s="96" t="s">
        <v>433</v>
      </c>
      <c r="K44" s="97">
        <v>1</v>
      </c>
      <c r="L44" s="96" t="s">
        <v>433</v>
      </c>
      <c r="M44" s="97">
        <v>0</v>
      </c>
      <c r="N44" s="96" t="s">
        <v>433</v>
      </c>
      <c r="O44" s="97">
        <v>2</v>
      </c>
      <c r="P44" s="96" t="s">
        <v>433</v>
      </c>
      <c r="Q44" s="97">
        <v>1</v>
      </c>
      <c r="R44" s="96" t="s">
        <v>433</v>
      </c>
      <c r="S44" s="97">
        <v>0</v>
      </c>
      <c r="T44" s="96" t="s">
        <v>433</v>
      </c>
      <c r="U44" s="97">
        <v>0</v>
      </c>
      <c r="V44" s="96" t="s">
        <v>433</v>
      </c>
      <c r="W44" s="97">
        <v>0</v>
      </c>
      <c r="X44" s="96" t="s">
        <v>433</v>
      </c>
      <c r="Y44" s="97">
        <v>0</v>
      </c>
      <c r="Z44" s="96" t="s">
        <v>433</v>
      </c>
      <c r="AA44" s="97">
        <v>0</v>
      </c>
      <c r="AB44" s="96" t="s">
        <v>433</v>
      </c>
      <c r="AC44" s="97">
        <v>1</v>
      </c>
      <c r="AD44" s="96" t="s">
        <v>433</v>
      </c>
      <c r="AE44" s="97">
        <v>4</v>
      </c>
      <c r="AF44" s="96" t="s">
        <v>433</v>
      </c>
      <c r="AG44" s="97">
        <v>3</v>
      </c>
      <c r="AH44" s="96" t="s">
        <v>433</v>
      </c>
      <c r="AI44" s="97">
        <v>2</v>
      </c>
      <c r="AJ44" s="96" t="s">
        <v>433</v>
      </c>
      <c r="AK44" s="97">
        <v>3</v>
      </c>
      <c r="AL44" s="96" t="s">
        <v>433</v>
      </c>
      <c r="AM44" s="97">
        <v>2</v>
      </c>
      <c r="AN44" s="96" t="s">
        <v>433</v>
      </c>
      <c r="AO44" s="97">
        <v>1</v>
      </c>
      <c r="AP44" s="96" t="s">
        <v>433</v>
      </c>
      <c r="AQ44" s="97">
        <v>2</v>
      </c>
      <c r="AR44" s="96" t="s">
        <v>433</v>
      </c>
      <c r="AS44" s="97">
        <v>3</v>
      </c>
      <c r="AT44" s="96" t="s">
        <v>433</v>
      </c>
      <c r="AU44" s="97">
        <v>0</v>
      </c>
      <c r="AV44" s="96" t="s">
        <v>433</v>
      </c>
      <c r="AW44" s="97">
        <v>1</v>
      </c>
      <c r="AX44" s="96" t="s">
        <v>433</v>
      </c>
      <c r="AY44" s="97">
        <v>6</v>
      </c>
      <c r="AZ44" s="96" t="s">
        <v>433</v>
      </c>
      <c r="BA44" s="97">
        <v>5</v>
      </c>
      <c r="BB44" s="96" t="s">
        <v>433</v>
      </c>
      <c r="BC44" s="97">
        <v>3</v>
      </c>
      <c r="BD44" s="96" t="s">
        <v>433</v>
      </c>
      <c r="BE44" s="98">
        <v>1</v>
      </c>
      <c r="BF44" s="96" t="s">
        <v>433</v>
      </c>
      <c r="BG44" s="98">
        <v>2</v>
      </c>
      <c r="BH44" s="96" t="s">
        <v>433</v>
      </c>
      <c r="BI44" s="98">
        <v>7</v>
      </c>
      <c r="BJ44" s="96" t="s">
        <v>433</v>
      </c>
      <c r="BK44" s="98">
        <v>8</v>
      </c>
    </row>
    <row r="45" spans="1:63" ht="12" customHeight="1" x14ac:dyDescent="0.25">
      <c r="A45" s="137"/>
      <c r="B45" s="96" t="s">
        <v>6</v>
      </c>
      <c r="C45" s="97">
        <v>1</v>
      </c>
      <c r="D45" s="96" t="s">
        <v>6</v>
      </c>
      <c r="E45" s="97">
        <v>2</v>
      </c>
      <c r="F45" s="96" t="s">
        <v>6</v>
      </c>
      <c r="G45" s="97">
        <v>4</v>
      </c>
      <c r="H45" s="96" t="s">
        <v>6</v>
      </c>
      <c r="I45" s="97">
        <v>2</v>
      </c>
      <c r="J45" s="96" t="s">
        <v>6</v>
      </c>
      <c r="K45" s="97">
        <v>4</v>
      </c>
      <c r="L45" s="96" t="s">
        <v>6</v>
      </c>
      <c r="M45" s="97">
        <v>6</v>
      </c>
      <c r="N45" s="96" t="s">
        <v>6</v>
      </c>
      <c r="O45" s="97">
        <v>4</v>
      </c>
      <c r="P45" s="96" t="s">
        <v>6</v>
      </c>
      <c r="Q45" s="97">
        <v>6</v>
      </c>
      <c r="R45" s="96" t="s">
        <v>6</v>
      </c>
      <c r="S45" s="97">
        <v>6</v>
      </c>
      <c r="T45" s="96" t="s">
        <v>6</v>
      </c>
      <c r="U45" s="97">
        <v>5</v>
      </c>
      <c r="V45" s="96" t="s">
        <v>6</v>
      </c>
      <c r="W45" s="97">
        <v>3</v>
      </c>
      <c r="X45" s="96" t="s">
        <v>6</v>
      </c>
      <c r="Y45" s="97">
        <v>5</v>
      </c>
      <c r="Z45" s="96" t="s">
        <v>6</v>
      </c>
      <c r="AA45" s="97">
        <v>5</v>
      </c>
      <c r="AB45" s="96" t="s">
        <v>6</v>
      </c>
      <c r="AC45" s="97">
        <v>7</v>
      </c>
      <c r="AD45" s="96" t="s">
        <v>6</v>
      </c>
      <c r="AE45" s="97">
        <v>7</v>
      </c>
      <c r="AF45" s="96" t="s">
        <v>6</v>
      </c>
      <c r="AG45" s="97">
        <v>6</v>
      </c>
      <c r="AH45" s="96" t="s">
        <v>6</v>
      </c>
      <c r="AI45" s="97">
        <v>6</v>
      </c>
      <c r="AJ45" s="96" t="s">
        <v>6</v>
      </c>
      <c r="AK45" s="97">
        <v>6</v>
      </c>
      <c r="AL45" s="96" t="s">
        <v>6</v>
      </c>
      <c r="AM45" s="97">
        <v>6</v>
      </c>
      <c r="AN45" s="96" t="s">
        <v>6</v>
      </c>
      <c r="AO45" s="97">
        <v>6</v>
      </c>
      <c r="AP45" s="96" t="s">
        <v>6</v>
      </c>
      <c r="AQ45" s="97">
        <v>7</v>
      </c>
      <c r="AR45" s="96" t="s">
        <v>6</v>
      </c>
      <c r="AS45" s="97">
        <v>6</v>
      </c>
      <c r="AT45" s="96" t="s">
        <v>6</v>
      </c>
      <c r="AU45" s="97">
        <v>8</v>
      </c>
      <c r="AV45" s="96" t="s">
        <v>6</v>
      </c>
      <c r="AW45" s="97">
        <v>3</v>
      </c>
      <c r="AX45" s="96" t="s">
        <v>6</v>
      </c>
      <c r="AY45" s="97">
        <v>5</v>
      </c>
      <c r="AZ45" s="96" t="s">
        <v>6</v>
      </c>
      <c r="BA45" s="97">
        <v>10</v>
      </c>
      <c r="BB45" s="96" t="s">
        <v>6</v>
      </c>
      <c r="BC45" s="97">
        <v>10</v>
      </c>
      <c r="BD45" s="96" t="s">
        <v>6</v>
      </c>
      <c r="BE45" s="98">
        <v>6</v>
      </c>
      <c r="BF45" s="96" t="s">
        <v>6</v>
      </c>
      <c r="BG45" s="98">
        <v>7</v>
      </c>
      <c r="BH45" s="96" t="s">
        <v>6</v>
      </c>
      <c r="BI45" s="98">
        <v>4</v>
      </c>
      <c r="BJ45" s="96" t="s">
        <v>6</v>
      </c>
      <c r="BK45" s="98">
        <v>6</v>
      </c>
    </row>
    <row r="46" spans="1:63" ht="12" customHeight="1" x14ac:dyDescent="0.25">
      <c r="A46" s="137"/>
      <c r="B46" s="96" t="s">
        <v>361</v>
      </c>
      <c r="C46" s="97">
        <v>6</v>
      </c>
      <c r="D46" s="96" t="s">
        <v>361</v>
      </c>
      <c r="E46" s="97">
        <v>12</v>
      </c>
      <c r="F46" s="96" t="s">
        <v>361</v>
      </c>
      <c r="G46" s="97">
        <v>8</v>
      </c>
      <c r="H46" s="96" t="s">
        <v>361</v>
      </c>
      <c r="I46" s="97">
        <v>10</v>
      </c>
      <c r="J46" s="96" t="s">
        <v>361</v>
      </c>
      <c r="K46" s="97">
        <v>11</v>
      </c>
      <c r="L46" s="96" t="s">
        <v>361</v>
      </c>
      <c r="M46" s="97">
        <v>13</v>
      </c>
      <c r="N46" s="96" t="s">
        <v>361</v>
      </c>
      <c r="O46" s="97">
        <v>13</v>
      </c>
      <c r="P46" s="96" t="s">
        <v>361</v>
      </c>
      <c r="Q46" s="97">
        <v>11</v>
      </c>
      <c r="R46" s="96" t="s">
        <v>361</v>
      </c>
      <c r="S46" s="97">
        <v>12</v>
      </c>
      <c r="T46" s="96" t="s">
        <v>361</v>
      </c>
      <c r="U46" s="97">
        <v>12</v>
      </c>
      <c r="V46" s="96" t="s">
        <v>361</v>
      </c>
      <c r="W46" s="97">
        <v>4</v>
      </c>
      <c r="X46" s="96" t="s">
        <v>361</v>
      </c>
      <c r="Y46" s="97">
        <v>27</v>
      </c>
      <c r="Z46" s="96" t="s">
        <v>361</v>
      </c>
      <c r="AA46" s="97">
        <v>24</v>
      </c>
      <c r="AB46" s="96" t="s">
        <v>361</v>
      </c>
      <c r="AC46" s="97">
        <v>23</v>
      </c>
      <c r="AD46" s="96" t="s">
        <v>361</v>
      </c>
      <c r="AE46" s="97">
        <v>19</v>
      </c>
      <c r="AF46" s="96" t="s">
        <v>361</v>
      </c>
      <c r="AG46" s="97">
        <v>9</v>
      </c>
      <c r="AH46" s="96" t="s">
        <v>361</v>
      </c>
      <c r="AI46" s="97">
        <v>24</v>
      </c>
      <c r="AJ46" s="96" t="s">
        <v>361</v>
      </c>
      <c r="AK46" s="97">
        <v>23</v>
      </c>
      <c r="AL46" s="96" t="s">
        <v>361</v>
      </c>
      <c r="AM46" s="97">
        <v>24</v>
      </c>
      <c r="AN46" s="96" t="s">
        <v>361</v>
      </c>
      <c r="AO46" s="97">
        <v>21</v>
      </c>
      <c r="AP46" s="96" t="s">
        <v>361</v>
      </c>
      <c r="AQ46" s="97">
        <v>24</v>
      </c>
      <c r="AR46" s="96" t="s">
        <v>361</v>
      </c>
      <c r="AS46" s="97">
        <v>21</v>
      </c>
      <c r="AT46" s="96" t="s">
        <v>361</v>
      </c>
      <c r="AU46" s="97">
        <v>23</v>
      </c>
      <c r="AV46" s="96" t="s">
        <v>361</v>
      </c>
      <c r="AW46" s="97">
        <v>13</v>
      </c>
      <c r="AX46" s="96" t="s">
        <v>361</v>
      </c>
      <c r="AY46" s="97">
        <v>25</v>
      </c>
      <c r="AZ46" s="96" t="s">
        <v>361</v>
      </c>
      <c r="BA46" s="97">
        <v>18</v>
      </c>
      <c r="BB46" s="96" t="s">
        <v>361</v>
      </c>
      <c r="BC46" s="97">
        <v>17</v>
      </c>
      <c r="BD46" s="96" t="s">
        <v>361</v>
      </c>
      <c r="BE46" s="98">
        <v>24</v>
      </c>
      <c r="BF46" s="96" t="s">
        <v>361</v>
      </c>
      <c r="BG46" s="98">
        <v>28</v>
      </c>
      <c r="BH46" s="96" t="s">
        <v>361</v>
      </c>
      <c r="BI46" s="98">
        <v>21</v>
      </c>
      <c r="BJ46" s="96" t="s">
        <v>361</v>
      </c>
      <c r="BK46" s="98">
        <v>21</v>
      </c>
    </row>
    <row r="47" spans="1:63" x14ac:dyDescent="0.25">
      <c r="A47" s="137"/>
      <c r="B47" s="111" t="s">
        <v>431</v>
      </c>
      <c r="C47" s="112">
        <v>0.77777777777777779</v>
      </c>
      <c r="D47" s="111" t="s">
        <v>431</v>
      </c>
      <c r="E47" s="112">
        <v>0.64444444444444449</v>
      </c>
      <c r="F47" s="111" t="s">
        <v>431</v>
      </c>
      <c r="G47" s="112">
        <v>0.68888888888888888</v>
      </c>
      <c r="H47" s="111" t="s">
        <v>431</v>
      </c>
      <c r="I47" s="112">
        <v>0.62222222222222223</v>
      </c>
      <c r="J47" s="111" t="s">
        <v>431</v>
      </c>
      <c r="K47" s="112">
        <v>0.62222222222222223</v>
      </c>
      <c r="L47" s="111" t="s">
        <v>431</v>
      </c>
      <c r="M47" s="112">
        <v>0.55555555555555558</v>
      </c>
      <c r="N47" s="111" t="s">
        <v>431</v>
      </c>
      <c r="O47" s="112">
        <v>0.55555555555555558</v>
      </c>
      <c r="P47" s="111" t="s">
        <v>431</v>
      </c>
      <c r="Q47" s="112">
        <v>0.57777777777777772</v>
      </c>
      <c r="R47" s="111" t="s">
        <v>431</v>
      </c>
      <c r="S47" s="112">
        <v>0.57777777777777772</v>
      </c>
      <c r="T47" s="111" t="s">
        <v>431</v>
      </c>
      <c r="U47" s="112">
        <v>0.6</v>
      </c>
      <c r="V47" s="111" t="s">
        <v>431</v>
      </c>
      <c r="W47" s="112">
        <v>0.84444444444444444</v>
      </c>
      <c r="X47" s="111" t="s">
        <v>431</v>
      </c>
      <c r="Y47" s="112">
        <v>0.2</v>
      </c>
      <c r="Z47" s="111" t="s">
        <v>431</v>
      </c>
      <c r="AA47" s="112">
        <v>0.28888888888888886</v>
      </c>
      <c r="AB47" s="111" t="s">
        <v>431</v>
      </c>
      <c r="AC47" s="112">
        <v>0.13333333333333333</v>
      </c>
      <c r="AD47" s="111" t="s">
        <v>431</v>
      </c>
      <c r="AE47" s="112">
        <v>0.1111111111111111</v>
      </c>
      <c r="AF47" s="111" t="s">
        <v>431</v>
      </c>
      <c r="AG47" s="112">
        <v>0.57777777777777772</v>
      </c>
      <c r="AH47" s="111" t="s">
        <v>431</v>
      </c>
      <c r="AI47" s="112">
        <v>0.24444444444444444</v>
      </c>
      <c r="AJ47" s="111" t="s">
        <v>431</v>
      </c>
      <c r="AK47" s="112">
        <v>0.26666666666666666</v>
      </c>
      <c r="AL47" s="111" t="s">
        <v>431</v>
      </c>
      <c r="AM47" s="112">
        <v>0.24444444444444444</v>
      </c>
      <c r="AN47" s="111" t="s">
        <v>431</v>
      </c>
      <c r="AO47" s="112">
        <v>0.31111111111111112</v>
      </c>
      <c r="AP47" s="111" t="s">
        <v>431</v>
      </c>
      <c r="AQ47" s="112">
        <v>0.22222222222222221</v>
      </c>
      <c r="AR47" s="111" t="s">
        <v>431</v>
      </c>
      <c r="AS47" s="112">
        <v>0.31111111111111112</v>
      </c>
      <c r="AT47" s="111" t="s">
        <v>431</v>
      </c>
      <c r="AU47" s="112">
        <v>0.24444444444444444</v>
      </c>
      <c r="AV47" s="111" t="s">
        <v>431</v>
      </c>
      <c r="AW47" s="112">
        <v>0.51111111111111107</v>
      </c>
      <c r="AX47" s="111" t="s">
        <v>431</v>
      </c>
      <c r="AY47" s="112">
        <v>8.8888888888888892E-2</v>
      </c>
      <c r="AZ47" s="111" t="s">
        <v>431</v>
      </c>
      <c r="BA47" s="112">
        <v>6.6666666666666666E-2</v>
      </c>
      <c r="BB47" s="111" t="s">
        <v>431</v>
      </c>
      <c r="BC47" s="112">
        <v>0.26666666666666666</v>
      </c>
      <c r="BD47" s="111" t="s">
        <v>431</v>
      </c>
      <c r="BE47" s="113">
        <v>0.2</v>
      </c>
      <c r="BF47" s="111" t="s">
        <v>431</v>
      </c>
      <c r="BG47" s="113">
        <v>8.8888888888888892E-2</v>
      </c>
      <c r="BH47" s="111" t="s">
        <v>431</v>
      </c>
      <c r="BI47" s="113">
        <v>0.15555555555555556</v>
      </c>
      <c r="BJ47" s="111" t="s">
        <v>431</v>
      </c>
      <c r="BK47" s="113">
        <v>0.1111111111111111</v>
      </c>
    </row>
    <row r="48" spans="1:63" x14ac:dyDescent="0.25">
      <c r="A48" s="137"/>
      <c r="B48" s="111" t="s">
        <v>432</v>
      </c>
      <c r="C48" s="112">
        <v>2.2222222222222223E-2</v>
      </c>
      <c r="D48" s="111" t="s">
        <v>432</v>
      </c>
      <c r="E48" s="112">
        <v>2.2222222222222223E-2</v>
      </c>
      <c r="F48" s="111" t="s">
        <v>432</v>
      </c>
      <c r="G48" s="112">
        <v>4.4444444444444446E-2</v>
      </c>
      <c r="H48" s="111" t="s">
        <v>432</v>
      </c>
      <c r="I48" s="112">
        <v>2.2222222222222223E-2</v>
      </c>
      <c r="J48" s="111" t="s">
        <v>432</v>
      </c>
      <c r="K48" s="112">
        <v>2.2222222222222223E-2</v>
      </c>
      <c r="L48" s="111" t="s">
        <v>432</v>
      </c>
      <c r="M48" s="112">
        <v>2.2222222222222223E-2</v>
      </c>
      <c r="N48" s="111" t="s">
        <v>432</v>
      </c>
      <c r="O48" s="112">
        <v>2.2222222222222223E-2</v>
      </c>
      <c r="P48" s="111" t="s">
        <v>432</v>
      </c>
      <c r="Q48" s="112">
        <v>2.2222222222222223E-2</v>
      </c>
      <c r="R48" s="111" t="s">
        <v>432</v>
      </c>
      <c r="S48" s="112">
        <v>2.2222222222222223E-2</v>
      </c>
      <c r="T48" s="111" t="s">
        <v>432</v>
      </c>
      <c r="U48" s="112">
        <v>2.2222222222222223E-2</v>
      </c>
      <c r="V48" s="111" t="s">
        <v>432</v>
      </c>
      <c r="W48" s="112">
        <v>0</v>
      </c>
      <c r="X48" s="111" t="s">
        <v>432</v>
      </c>
      <c r="Y48" s="112">
        <v>8.8888888888888892E-2</v>
      </c>
      <c r="Z48" s="111" t="s">
        <v>432</v>
      </c>
      <c r="AA48" s="112">
        <v>6.6666666666666666E-2</v>
      </c>
      <c r="AB48" s="111" t="s">
        <v>432</v>
      </c>
      <c r="AC48" s="112">
        <v>0.17777777777777778</v>
      </c>
      <c r="AD48" s="111" t="s">
        <v>432</v>
      </c>
      <c r="AE48" s="112">
        <v>0.22222222222222221</v>
      </c>
      <c r="AF48" s="111" t="s">
        <v>432</v>
      </c>
      <c r="AG48" s="112">
        <v>2.2222222222222223E-2</v>
      </c>
      <c r="AH48" s="111" t="s">
        <v>432</v>
      </c>
      <c r="AI48" s="112">
        <v>4.4444444444444446E-2</v>
      </c>
      <c r="AJ48" s="111" t="s">
        <v>432</v>
      </c>
      <c r="AK48" s="112">
        <v>2.2222222222222223E-2</v>
      </c>
      <c r="AL48" s="111" t="s">
        <v>432</v>
      </c>
      <c r="AM48" s="112">
        <v>4.4444444444444446E-2</v>
      </c>
      <c r="AN48" s="111" t="s">
        <v>432</v>
      </c>
      <c r="AO48" s="112">
        <v>6.6666666666666666E-2</v>
      </c>
      <c r="AP48" s="111" t="s">
        <v>432</v>
      </c>
      <c r="AQ48" s="112">
        <v>4.4444444444444446E-2</v>
      </c>
      <c r="AR48" s="111" t="s">
        <v>432</v>
      </c>
      <c r="AS48" s="112">
        <v>2.2222222222222223E-2</v>
      </c>
      <c r="AT48" s="111" t="s">
        <v>432</v>
      </c>
      <c r="AU48" s="112">
        <v>6.6666666666666666E-2</v>
      </c>
      <c r="AV48" s="111" t="s">
        <v>432</v>
      </c>
      <c r="AW48" s="112">
        <v>0.1111111111111111</v>
      </c>
      <c r="AX48" s="111" t="s">
        <v>432</v>
      </c>
      <c r="AY48" s="112">
        <v>0.1111111111111111</v>
      </c>
      <c r="AZ48" s="111" t="s">
        <v>432</v>
      </c>
      <c r="BA48" s="112">
        <v>0.2</v>
      </c>
      <c r="BB48" s="111" t="s">
        <v>432</v>
      </c>
      <c r="BC48" s="112">
        <v>6.6666666666666666E-2</v>
      </c>
      <c r="BD48" s="111" t="s">
        <v>432</v>
      </c>
      <c r="BE48" s="113">
        <v>0.1111111111111111</v>
      </c>
      <c r="BF48" s="111" t="s">
        <v>432</v>
      </c>
      <c r="BG48" s="113">
        <v>8.8888888888888892E-2</v>
      </c>
      <c r="BH48" s="111" t="s">
        <v>432</v>
      </c>
      <c r="BI48" s="113">
        <v>0.13333333333333333</v>
      </c>
      <c r="BJ48" s="111" t="s">
        <v>432</v>
      </c>
      <c r="BK48" s="113">
        <v>0.1111111111111111</v>
      </c>
    </row>
    <row r="49" spans="1:63" x14ac:dyDescent="0.25">
      <c r="A49" s="137"/>
      <c r="B49" s="111" t="s">
        <v>433</v>
      </c>
      <c r="C49" s="112">
        <v>4.4444444444444446E-2</v>
      </c>
      <c r="D49" s="111" t="s">
        <v>433</v>
      </c>
      <c r="E49" s="112">
        <v>2.2222222222222223E-2</v>
      </c>
      <c r="F49" s="111" t="s">
        <v>433</v>
      </c>
      <c r="G49" s="112">
        <v>0</v>
      </c>
      <c r="H49" s="111" t="s">
        <v>433</v>
      </c>
      <c r="I49" s="112">
        <v>8.8888888888888892E-2</v>
      </c>
      <c r="J49" s="111" t="s">
        <v>433</v>
      </c>
      <c r="K49" s="112">
        <v>2.2222222222222223E-2</v>
      </c>
      <c r="L49" s="111" t="s">
        <v>433</v>
      </c>
      <c r="M49" s="112">
        <v>0</v>
      </c>
      <c r="N49" s="111" t="s">
        <v>433</v>
      </c>
      <c r="O49" s="112">
        <v>4.4444444444444446E-2</v>
      </c>
      <c r="P49" s="111" t="s">
        <v>433</v>
      </c>
      <c r="Q49" s="112">
        <v>2.2222222222222223E-2</v>
      </c>
      <c r="R49" s="111" t="s">
        <v>433</v>
      </c>
      <c r="S49" s="112">
        <v>0</v>
      </c>
      <c r="T49" s="111" t="s">
        <v>433</v>
      </c>
      <c r="U49" s="112">
        <v>0</v>
      </c>
      <c r="V49" s="111" t="s">
        <v>433</v>
      </c>
      <c r="W49" s="112">
        <v>0</v>
      </c>
      <c r="X49" s="111" t="s">
        <v>433</v>
      </c>
      <c r="Y49" s="112">
        <v>0</v>
      </c>
      <c r="Z49" s="111" t="s">
        <v>433</v>
      </c>
      <c r="AA49" s="112">
        <v>0</v>
      </c>
      <c r="AB49" s="111" t="s">
        <v>433</v>
      </c>
      <c r="AC49" s="112">
        <v>2.2222222222222223E-2</v>
      </c>
      <c r="AD49" s="111" t="s">
        <v>433</v>
      </c>
      <c r="AE49" s="112">
        <v>8.8888888888888892E-2</v>
      </c>
      <c r="AF49" s="111" t="s">
        <v>433</v>
      </c>
      <c r="AG49" s="112">
        <v>6.6666666666666666E-2</v>
      </c>
      <c r="AH49" s="111" t="s">
        <v>433</v>
      </c>
      <c r="AI49" s="112">
        <v>4.4444444444444446E-2</v>
      </c>
      <c r="AJ49" s="111" t="s">
        <v>433</v>
      </c>
      <c r="AK49" s="112">
        <v>6.6666666666666666E-2</v>
      </c>
      <c r="AL49" s="111" t="s">
        <v>433</v>
      </c>
      <c r="AM49" s="112">
        <v>4.4444444444444446E-2</v>
      </c>
      <c r="AN49" s="111" t="s">
        <v>433</v>
      </c>
      <c r="AO49" s="112">
        <v>2.2222222222222223E-2</v>
      </c>
      <c r="AP49" s="111" t="s">
        <v>433</v>
      </c>
      <c r="AQ49" s="112">
        <v>4.4444444444444446E-2</v>
      </c>
      <c r="AR49" s="111" t="s">
        <v>433</v>
      </c>
      <c r="AS49" s="112">
        <v>6.6666666666666666E-2</v>
      </c>
      <c r="AT49" s="111" t="s">
        <v>433</v>
      </c>
      <c r="AU49" s="112">
        <v>0</v>
      </c>
      <c r="AV49" s="111" t="s">
        <v>433</v>
      </c>
      <c r="AW49" s="112">
        <v>2.2222222222222223E-2</v>
      </c>
      <c r="AX49" s="111" t="s">
        <v>433</v>
      </c>
      <c r="AY49" s="112">
        <v>0.13333333333333333</v>
      </c>
      <c r="AZ49" s="111" t="s">
        <v>433</v>
      </c>
      <c r="BA49" s="112">
        <v>0.1111111111111111</v>
      </c>
      <c r="BB49" s="111" t="s">
        <v>433</v>
      </c>
      <c r="BC49" s="112">
        <v>6.6666666666666666E-2</v>
      </c>
      <c r="BD49" s="111" t="s">
        <v>433</v>
      </c>
      <c r="BE49" s="113">
        <v>2.2222222222222223E-2</v>
      </c>
      <c r="BF49" s="111" t="s">
        <v>433</v>
      </c>
      <c r="BG49" s="113">
        <v>4.4444444444444446E-2</v>
      </c>
      <c r="BH49" s="111" t="s">
        <v>433</v>
      </c>
      <c r="BI49" s="113">
        <v>0.15555555555555556</v>
      </c>
      <c r="BJ49" s="111" t="s">
        <v>433</v>
      </c>
      <c r="BK49" s="113">
        <v>0.17777777777777778</v>
      </c>
    </row>
    <row r="50" spans="1:63" x14ac:dyDescent="0.25">
      <c r="A50" s="137"/>
      <c r="B50" s="111" t="s">
        <v>6</v>
      </c>
      <c r="C50" s="112">
        <v>2.2222222222222223E-2</v>
      </c>
      <c r="D50" s="111" t="s">
        <v>6</v>
      </c>
      <c r="E50" s="112">
        <v>4.4444444444444446E-2</v>
      </c>
      <c r="F50" s="111" t="s">
        <v>6</v>
      </c>
      <c r="G50" s="112">
        <v>8.8888888888888892E-2</v>
      </c>
      <c r="H50" s="111" t="s">
        <v>6</v>
      </c>
      <c r="I50" s="112">
        <v>4.4444444444444446E-2</v>
      </c>
      <c r="J50" s="111" t="s">
        <v>6</v>
      </c>
      <c r="K50" s="112">
        <v>8.8888888888888892E-2</v>
      </c>
      <c r="L50" s="111" t="s">
        <v>6</v>
      </c>
      <c r="M50" s="112">
        <v>0.13333333333333333</v>
      </c>
      <c r="N50" s="111" t="s">
        <v>6</v>
      </c>
      <c r="O50" s="112">
        <v>8.8888888888888892E-2</v>
      </c>
      <c r="P50" s="111" t="s">
        <v>6</v>
      </c>
      <c r="Q50" s="112">
        <v>0.13333333333333333</v>
      </c>
      <c r="R50" s="111" t="s">
        <v>6</v>
      </c>
      <c r="S50" s="112">
        <v>0.13333333333333333</v>
      </c>
      <c r="T50" s="111" t="s">
        <v>6</v>
      </c>
      <c r="U50" s="112">
        <v>0.1111111111111111</v>
      </c>
      <c r="V50" s="111" t="s">
        <v>6</v>
      </c>
      <c r="W50" s="112">
        <v>6.6666666666666666E-2</v>
      </c>
      <c r="X50" s="111" t="s">
        <v>6</v>
      </c>
      <c r="Y50" s="112">
        <v>0.1111111111111111</v>
      </c>
      <c r="Z50" s="111" t="s">
        <v>6</v>
      </c>
      <c r="AA50" s="112">
        <v>0.1111111111111111</v>
      </c>
      <c r="AB50" s="111" t="s">
        <v>6</v>
      </c>
      <c r="AC50" s="112">
        <v>0.15555555555555556</v>
      </c>
      <c r="AD50" s="111" t="s">
        <v>6</v>
      </c>
      <c r="AE50" s="112">
        <v>0.15555555555555556</v>
      </c>
      <c r="AF50" s="111" t="s">
        <v>6</v>
      </c>
      <c r="AG50" s="112">
        <v>0.13333333333333333</v>
      </c>
      <c r="AH50" s="111" t="s">
        <v>6</v>
      </c>
      <c r="AI50" s="112">
        <v>0.13333333333333333</v>
      </c>
      <c r="AJ50" s="111" t="s">
        <v>6</v>
      </c>
      <c r="AK50" s="112">
        <v>0.13333333333333333</v>
      </c>
      <c r="AL50" s="111" t="s">
        <v>6</v>
      </c>
      <c r="AM50" s="112">
        <v>0.13333333333333333</v>
      </c>
      <c r="AN50" s="111" t="s">
        <v>6</v>
      </c>
      <c r="AO50" s="112">
        <v>0.13333333333333333</v>
      </c>
      <c r="AP50" s="111" t="s">
        <v>6</v>
      </c>
      <c r="AQ50" s="112">
        <v>0.15555555555555556</v>
      </c>
      <c r="AR50" s="111" t="s">
        <v>6</v>
      </c>
      <c r="AS50" s="112">
        <v>0.13333333333333333</v>
      </c>
      <c r="AT50" s="111" t="s">
        <v>6</v>
      </c>
      <c r="AU50" s="112">
        <v>0.17777777777777778</v>
      </c>
      <c r="AV50" s="111" t="s">
        <v>6</v>
      </c>
      <c r="AW50" s="112">
        <v>6.6666666666666666E-2</v>
      </c>
      <c r="AX50" s="111" t="s">
        <v>6</v>
      </c>
      <c r="AY50" s="112">
        <v>0.1111111111111111</v>
      </c>
      <c r="AZ50" s="111" t="s">
        <v>6</v>
      </c>
      <c r="BA50" s="112">
        <v>0.22222222222222221</v>
      </c>
      <c r="BB50" s="111" t="s">
        <v>6</v>
      </c>
      <c r="BC50" s="112">
        <v>0.22222222222222221</v>
      </c>
      <c r="BD50" s="111" t="s">
        <v>6</v>
      </c>
      <c r="BE50" s="113">
        <v>0.13333333333333333</v>
      </c>
      <c r="BF50" s="111" t="s">
        <v>6</v>
      </c>
      <c r="BG50" s="113">
        <v>0.15555555555555556</v>
      </c>
      <c r="BH50" s="111" t="s">
        <v>6</v>
      </c>
      <c r="BI50" s="113">
        <v>8.8888888888888892E-2</v>
      </c>
      <c r="BJ50" s="111" t="s">
        <v>6</v>
      </c>
      <c r="BK50" s="113">
        <v>0.13333333333333333</v>
      </c>
    </row>
    <row r="51" spans="1:63" x14ac:dyDescent="0.25">
      <c r="A51" s="137"/>
      <c r="B51" s="114" t="s">
        <v>361</v>
      </c>
      <c r="C51" s="115">
        <v>0.13333333333333333</v>
      </c>
      <c r="D51" s="114" t="s">
        <v>361</v>
      </c>
      <c r="E51" s="115">
        <v>0.26666666666666666</v>
      </c>
      <c r="F51" s="114" t="s">
        <v>361</v>
      </c>
      <c r="G51" s="115">
        <v>0.17777777777777778</v>
      </c>
      <c r="H51" s="114" t="s">
        <v>361</v>
      </c>
      <c r="I51" s="115">
        <v>0.22222222222222221</v>
      </c>
      <c r="J51" s="114" t="s">
        <v>361</v>
      </c>
      <c r="K51" s="115">
        <v>0.24444444444444444</v>
      </c>
      <c r="L51" s="114" t="s">
        <v>361</v>
      </c>
      <c r="M51" s="115">
        <v>0.28888888888888886</v>
      </c>
      <c r="N51" s="114" t="s">
        <v>361</v>
      </c>
      <c r="O51" s="115">
        <v>0.28888888888888886</v>
      </c>
      <c r="P51" s="114" t="s">
        <v>361</v>
      </c>
      <c r="Q51" s="115">
        <v>0.24444444444444444</v>
      </c>
      <c r="R51" s="114" t="s">
        <v>361</v>
      </c>
      <c r="S51" s="115">
        <v>0.26666666666666666</v>
      </c>
      <c r="T51" s="114" t="s">
        <v>361</v>
      </c>
      <c r="U51" s="115">
        <v>0.26666666666666666</v>
      </c>
      <c r="V51" s="114" t="s">
        <v>361</v>
      </c>
      <c r="W51" s="115">
        <v>8.8888888888888892E-2</v>
      </c>
      <c r="X51" s="114" t="s">
        <v>361</v>
      </c>
      <c r="Y51" s="115">
        <v>0.6</v>
      </c>
      <c r="Z51" s="114" t="s">
        <v>361</v>
      </c>
      <c r="AA51" s="115">
        <v>0.53333333333333333</v>
      </c>
      <c r="AB51" s="114" t="s">
        <v>361</v>
      </c>
      <c r="AC51" s="115">
        <v>0.51111111111111107</v>
      </c>
      <c r="AD51" s="114" t="s">
        <v>361</v>
      </c>
      <c r="AE51" s="115">
        <v>0.42222222222222222</v>
      </c>
      <c r="AF51" s="114" t="s">
        <v>361</v>
      </c>
      <c r="AG51" s="115">
        <v>0.2</v>
      </c>
      <c r="AH51" s="114" t="s">
        <v>361</v>
      </c>
      <c r="AI51" s="115">
        <v>0.53333333333333333</v>
      </c>
      <c r="AJ51" s="114" t="s">
        <v>361</v>
      </c>
      <c r="AK51" s="115">
        <v>0.51111111111111107</v>
      </c>
      <c r="AL51" s="114" t="s">
        <v>361</v>
      </c>
      <c r="AM51" s="115">
        <v>0.53333333333333333</v>
      </c>
      <c r="AN51" s="114" t="s">
        <v>361</v>
      </c>
      <c r="AO51" s="115">
        <v>0.46666666666666667</v>
      </c>
      <c r="AP51" s="114" t="s">
        <v>361</v>
      </c>
      <c r="AQ51" s="115">
        <v>0.53333333333333333</v>
      </c>
      <c r="AR51" s="114" t="s">
        <v>361</v>
      </c>
      <c r="AS51" s="115">
        <v>0.46666666666666667</v>
      </c>
      <c r="AT51" s="114" t="s">
        <v>361</v>
      </c>
      <c r="AU51" s="115">
        <v>0.51111111111111107</v>
      </c>
      <c r="AV51" s="114" t="s">
        <v>361</v>
      </c>
      <c r="AW51" s="115">
        <v>0.28888888888888886</v>
      </c>
      <c r="AX51" s="114" t="s">
        <v>361</v>
      </c>
      <c r="AY51" s="115">
        <v>0.55555555555555558</v>
      </c>
      <c r="AZ51" s="114" t="s">
        <v>361</v>
      </c>
      <c r="BA51" s="115">
        <v>0.4</v>
      </c>
      <c r="BB51" s="114" t="s">
        <v>361</v>
      </c>
      <c r="BC51" s="115">
        <v>0.37777777777777777</v>
      </c>
      <c r="BD51" s="114" t="s">
        <v>361</v>
      </c>
      <c r="BE51" s="116">
        <v>0.53333333333333333</v>
      </c>
      <c r="BF51" s="114" t="s">
        <v>361</v>
      </c>
      <c r="BG51" s="116">
        <v>0.62222222222222223</v>
      </c>
      <c r="BH51" s="114" t="s">
        <v>361</v>
      </c>
      <c r="BI51" s="116">
        <v>0.46666666666666667</v>
      </c>
      <c r="BJ51" s="114" t="s">
        <v>361</v>
      </c>
      <c r="BK51" s="116">
        <v>0.46666666666666667</v>
      </c>
    </row>
    <row r="52" spans="1:63" ht="12" customHeight="1" x14ac:dyDescent="0.25">
      <c r="A52" s="137" t="s">
        <v>437</v>
      </c>
      <c r="B52" s="96" t="s">
        <v>431</v>
      </c>
      <c r="C52" s="97">
        <v>5</v>
      </c>
      <c r="D52" s="96" t="s">
        <v>431</v>
      </c>
      <c r="E52" s="97">
        <v>7</v>
      </c>
      <c r="F52" s="96" t="s">
        <v>431</v>
      </c>
      <c r="G52" s="97">
        <v>10</v>
      </c>
      <c r="H52" s="96" t="s">
        <v>431</v>
      </c>
      <c r="I52" s="97">
        <v>5</v>
      </c>
      <c r="J52" s="96" t="s">
        <v>431</v>
      </c>
      <c r="K52" s="97">
        <v>6</v>
      </c>
      <c r="L52" s="96" t="s">
        <v>431</v>
      </c>
      <c r="M52" s="97">
        <v>5</v>
      </c>
      <c r="N52" s="96" t="s">
        <v>431</v>
      </c>
      <c r="O52" s="97">
        <v>4</v>
      </c>
      <c r="P52" s="96" t="s">
        <v>431</v>
      </c>
      <c r="Q52" s="97">
        <v>7</v>
      </c>
      <c r="R52" s="96" t="s">
        <v>431</v>
      </c>
      <c r="S52" s="97">
        <v>6</v>
      </c>
      <c r="T52" s="96" t="s">
        <v>431</v>
      </c>
      <c r="U52" s="97">
        <v>5</v>
      </c>
      <c r="V52" s="96" t="s">
        <v>431</v>
      </c>
      <c r="W52" s="97">
        <v>10</v>
      </c>
      <c r="X52" s="96" t="s">
        <v>431</v>
      </c>
      <c r="Y52" s="97">
        <v>2</v>
      </c>
      <c r="Z52" s="96" t="s">
        <v>431</v>
      </c>
      <c r="AA52" s="97">
        <v>3</v>
      </c>
      <c r="AB52" s="96" t="s">
        <v>431</v>
      </c>
      <c r="AC52" s="97">
        <v>2</v>
      </c>
      <c r="AD52" s="96" t="s">
        <v>431</v>
      </c>
      <c r="AE52" s="97">
        <v>1</v>
      </c>
      <c r="AF52" s="96" t="s">
        <v>431</v>
      </c>
      <c r="AG52" s="97">
        <v>10</v>
      </c>
      <c r="AH52" s="96" t="s">
        <v>431</v>
      </c>
      <c r="AI52" s="97">
        <v>1</v>
      </c>
      <c r="AJ52" s="96" t="s">
        <v>431</v>
      </c>
      <c r="AK52" s="97">
        <v>1</v>
      </c>
      <c r="AL52" s="96" t="s">
        <v>431</v>
      </c>
      <c r="AM52" s="97">
        <v>1</v>
      </c>
      <c r="AN52" s="96" t="s">
        <v>431</v>
      </c>
      <c r="AO52" s="97">
        <v>3</v>
      </c>
      <c r="AP52" s="96" t="s">
        <v>431</v>
      </c>
      <c r="AQ52" s="97">
        <v>1</v>
      </c>
      <c r="AR52" s="96" t="s">
        <v>431</v>
      </c>
      <c r="AS52" s="97">
        <v>3</v>
      </c>
      <c r="AT52" s="96" t="s">
        <v>431</v>
      </c>
      <c r="AU52" s="97">
        <v>4</v>
      </c>
      <c r="AV52" s="96" t="s">
        <v>431</v>
      </c>
      <c r="AW52" s="97">
        <v>11</v>
      </c>
      <c r="AX52" s="96" t="s">
        <v>431</v>
      </c>
      <c r="AY52" s="97">
        <v>1</v>
      </c>
      <c r="AZ52" s="96" t="s">
        <v>431</v>
      </c>
      <c r="BA52" s="97">
        <v>1</v>
      </c>
      <c r="BB52" s="96" t="s">
        <v>431</v>
      </c>
      <c r="BC52" s="97">
        <v>3</v>
      </c>
      <c r="BD52" s="96" t="s">
        <v>431</v>
      </c>
      <c r="BE52" s="98">
        <v>1</v>
      </c>
      <c r="BF52" s="96" t="s">
        <v>431</v>
      </c>
      <c r="BG52" s="98">
        <v>1</v>
      </c>
      <c r="BH52" s="96" t="s">
        <v>431</v>
      </c>
      <c r="BI52" s="98">
        <v>1</v>
      </c>
      <c r="BJ52" s="96" t="s">
        <v>431</v>
      </c>
      <c r="BK52" s="98">
        <v>1</v>
      </c>
    </row>
    <row r="53" spans="1:63" ht="12" customHeight="1" x14ac:dyDescent="0.25">
      <c r="A53" s="137"/>
      <c r="B53" s="96" t="s">
        <v>432</v>
      </c>
      <c r="C53" s="97">
        <v>1</v>
      </c>
      <c r="D53" s="96" t="s">
        <v>432</v>
      </c>
      <c r="E53" s="97">
        <v>0</v>
      </c>
      <c r="F53" s="96" t="s">
        <v>432</v>
      </c>
      <c r="G53" s="97">
        <v>0</v>
      </c>
      <c r="H53" s="96" t="s">
        <v>432</v>
      </c>
      <c r="I53" s="97">
        <v>0</v>
      </c>
      <c r="J53" s="96" t="s">
        <v>432</v>
      </c>
      <c r="K53" s="97">
        <v>1</v>
      </c>
      <c r="L53" s="96" t="s">
        <v>432</v>
      </c>
      <c r="M53" s="97">
        <v>0</v>
      </c>
      <c r="N53" s="96" t="s">
        <v>432</v>
      </c>
      <c r="O53" s="97">
        <v>0</v>
      </c>
      <c r="P53" s="96" t="s">
        <v>432</v>
      </c>
      <c r="Q53" s="97">
        <v>0</v>
      </c>
      <c r="R53" s="96" t="s">
        <v>432</v>
      </c>
      <c r="S53" s="97">
        <v>0</v>
      </c>
      <c r="T53" s="96" t="s">
        <v>432</v>
      </c>
      <c r="U53" s="97">
        <v>0</v>
      </c>
      <c r="V53" s="96" t="s">
        <v>432</v>
      </c>
      <c r="W53" s="97">
        <v>0</v>
      </c>
      <c r="X53" s="96" t="s">
        <v>432</v>
      </c>
      <c r="Y53" s="97">
        <v>0</v>
      </c>
      <c r="Z53" s="96" t="s">
        <v>432</v>
      </c>
      <c r="AA53" s="97">
        <v>0</v>
      </c>
      <c r="AB53" s="96" t="s">
        <v>432</v>
      </c>
      <c r="AC53" s="97">
        <v>2</v>
      </c>
      <c r="AD53" s="96" t="s">
        <v>432</v>
      </c>
      <c r="AE53" s="97">
        <v>1</v>
      </c>
      <c r="AF53" s="96" t="s">
        <v>432</v>
      </c>
      <c r="AG53" s="97">
        <v>1</v>
      </c>
      <c r="AH53" s="96" t="s">
        <v>432</v>
      </c>
      <c r="AI53" s="97">
        <v>0</v>
      </c>
      <c r="AJ53" s="96" t="s">
        <v>432</v>
      </c>
      <c r="AK53" s="97">
        <v>1</v>
      </c>
      <c r="AL53" s="96" t="s">
        <v>432</v>
      </c>
      <c r="AM53" s="97">
        <v>0</v>
      </c>
      <c r="AN53" s="96" t="s">
        <v>432</v>
      </c>
      <c r="AO53" s="97">
        <v>0</v>
      </c>
      <c r="AP53" s="96" t="s">
        <v>432</v>
      </c>
      <c r="AQ53" s="97">
        <v>0</v>
      </c>
      <c r="AR53" s="96" t="s">
        <v>432</v>
      </c>
      <c r="AS53" s="97">
        <v>0</v>
      </c>
      <c r="AT53" s="96" t="s">
        <v>432</v>
      </c>
      <c r="AU53" s="97">
        <v>0</v>
      </c>
      <c r="AV53" s="96" t="s">
        <v>432</v>
      </c>
      <c r="AW53" s="97">
        <v>0</v>
      </c>
      <c r="AX53" s="96" t="s">
        <v>432</v>
      </c>
      <c r="AY53" s="97">
        <v>0</v>
      </c>
      <c r="AZ53" s="96" t="s">
        <v>432</v>
      </c>
      <c r="BA53" s="97">
        <v>1</v>
      </c>
      <c r="BB53" s="96" t="s">
        <v>432</v>
      </c>
      <c r="BC53" s="97">
        <v>0</v>
      </c>
      <c r="BD53" s="96" t="s">
        <v>432</v>
      </c>
      <c r="BE53" s="98">
        <v>0</v>
      </c>
      <c r="BF53" s="96" t="s">
        <v>432</v>
      </c>
      <c r="BG53" s="98">
        <v>0</v>
      </c>
      <c r="BH53" s="96" t="s">
        <v>432</v>
      </c>
      <c r="BI53" s="98">
        <v>0</v>
      </c>
      <c r="BJ53" s="96" t="s">
        <v>432</v>
      </c>
      <c r="BK53" s="98">
        <v>0</v>
      </c>
    </row>
    <row r="54" spans="1:63" ht="12" customHeight="1" x14ac:dyDescent="0.25">
      <c r="A54" s="137"/>
      <c r="B54" s="96" t="s">
        <v>433</v>
      </c>
      <c r="C54" s="97">
        <v>0</v>
      </c>
      <c r="D54" s="96" t="s">
        <v>433</v>
      </c>
      <c r="E54" s="97">
        <v>0</v>
      </c>
      <c r="F54" s="96" t="s">
        <v>433</v>
      </c>
      <c r="G54" s="97">
        <v>0</v>
      </c>
      <c r="H54" s="96" t="s">
        <v>433</v>
      </c>
      <c r="I54" s="97">
        <v>1</v>
      </c>
      <c r="J54" s="96" t="s">
        <v>433</v>
      </c>
      <c r="K54" s="97">
        <v>0</v>
      </c>
      <c r="L54" s="96" t="s">
        <v>433</v>
      </c>
      <c r="M54" s="97">
        <v>0</v>
      </c>
      <c r="N54" s="96" t="s">
        <v>433</v>
      </c>
      <c r="O54" s="97">
        <v>0</v>
      </c>
      <c r="P54" s="96" t="s">
        <v>433</v>
      </c>
      <c r="Q54" s="97">
        <v>0</v>
      </c>
      <c r="R54" s="96" t="s">
        <v>433</v>
      </c>
      <c r="S54" s="97">
        <v>0</v>
      </c>
      <c r="T54" s="96" t="s">
        <v>433</v>
      </c>
      <c r="U54" s="97">
        <v>0</v>
      </c>
      <c r="V54" s="96" t="s">
        <v>433</v>
      </c>
      <c r="W54" s="97">
        <v>0</v>
      </c>
      <c r="X54" s="96" t="s">
        <v>433</v>
      </c>
      <c r="Y54" s="97">
        <v>1</v>
      </c>
      <c r="Z54" s="96" t="s">
        <v>433</v>
      </c>
      <c r="AA54" s="97">
        <v>2</v>
      </c>
      <c r="AB54" s="96" t="s">
        <v>433</v>
      </c>
      <c r="AC54" s="97">
        <v>1</v>
      </c>
      <c r="AD54" s="96" t="s">
        <v>433</v>
      </c>
      <c r="AE54" s="97">
        <v>0</v>
      </c>
      <c r="AF54" s="96" t="s">
        <v>433</v>
      </c>
      <c r="AG54" s="97">
        <v>0</v>
      </c>
      <c r="AH54" s="96" t="s">
        <v>433</v>
      </c>
      <c r="AI54" s="97">
        <v>1</v>
      </c>
      <c r="AJ54" s="96" t="s">
        <v>433</v>
      </c>
      <c r="AK54" s="97">
        <v>0</v>
      </c>
      <c r="AL54" s="96" t="s">
        <v>433</v>
      </c>
      <c r="AM54" s="97">
        <v>1</v>
      </c>
      <c r="AN54" s="96" t="s">
        <v>433</v>
      </c>
      <c r="AO54" s="97">
        <v>1</v>
      </c>
      <c r="AP54" s="96" t="s">
        <v>433</v>
      </c>
      <c r="AQ54" s="97">
        <v>1</v>
      </c>
      <c r="AR54" s="96" t="s">
        <v>433</v>
      </c>
      <c r="AS54" s="97">
        <v>1</v>
      </c>
      <c r="AT54" s="96" t="s">
        <v>433</v>
      </c>
      <c r="AU54" s="97">
        <v>0</v>
      </c>
      <c r="AV54" s="96" t="s">
        <v>433</v>
      </c>
      <c r="AW54" s="97">
        <v>1</v>
      </c>
      <c r="AX54" s="96" t="s">
        <v>433</v>
      </c>
      <c r="AY54" s="97">
        <v>0</v>
      </c>
      <c r="AZ54" s="96" t="s">
        <v>433</v>
      </c>
      <c r="BA54" s="97">
        <v>1</v>
      </c>
      <c r="BB54" s="96" t="s">
        <v>433</v>
      </c>
      <c r="BC54" s="97">
        <v>0</v>
      </c>
      <c r="BD54" s="96" t="s">
        <v>433</v>
      </c>
      <c r="BE54" s="98">
        <v>1</v>
      </c>
      <c r="BF54" s="96" t="s">
        <v>433</v>
      </c>
      <c r="BG54" s="98">
        <v>3</v>
      </c>
      <c r="BH54" s="96" t="s">
        <v>433</v>
      </c>
      <c r="BI54" s="98">
        <v>0</v>
      </c>
      <c r="BJ54" s="96" t="s">
        <v>433</v>
      </c>
      <c r="BK54" s="98">
        <v>0</v>
      </c>
    </row>
    <row r="55" spans="1:63" ht="12" customHeight="1" x14ac:dyDescent="0.25">
      <c r="A55" s="137"/>
      <c r="B55" s="96" t="s">
        <v>6</v>
      </c>
      <c r="C55" s="97">
        <v>3</v>
      </c>
      <c r="D55" s="96" t="s">
        <v>6</v>
      </c>
      <c r="E55" s="97">
        <v>2</v>
      </c>
      <c r="F55" s="96" t="s">
        <v>6</v>
      </c>
      <c r="G55" s="97">
        <v>2</v>
      </c>
      <c r="H55" s="96" t="s">
        <v>6</v>
      </c>
      <c r="I55" s="97">
        <v>3</v>
      </c>
      <c r="J55" s="96" t="s">
        <v>6</v>
      </c>
      <c r="K55" s="97">
        <v>2</v>
      </c>
      <c r="L55" s="96" t="s">
        <v>6</v>
      </c>
      <c r="M55" s="97">
        <v>3</v>
      </c>
      <c r="N55" s="96" t="s">
        <v>6</v>
      </c>
      <c r="O55" s="97">
        <v>3</v>
      </c>
      <c r="P55" s="96" t="s">
        <v>6</v>
      </c>
      <c r="Q55" s="97">
        <v>2</v>
      </c>
      <c r="R55" s="96" t="s">
        <v>6</v>
      </c>
      <c r="S55" s="97">
        <v>3</v>
      </c>
      <c r="T55" s="96" t="s">
        <v>6</v>
      </c>
      <c r="U55" s="97">
        <v>3</v>
      </c>
      <c r="V55" s="96" t="s">
        <v>6</v>
      </c>
      <c r="W55" s="97">
        <v>2</v>
      </c>
      <c r="X55" s="96" t="s">
        <v>6</v>
      </c>
      <c r="Y55" s="97">
        <v>3</v>
      </c>
      <c r="Z55" s="96" t="s">
        <v>6</v>
      </c>
      <c r="AA55" s="97">
        <v>2</v>
      </c>
      <c r="AB55" s="96" t="s">
        <v>6</v>
      </c>
      <c r="AC55" s="97">
        <v>3</v>
      </c>
      <c r="AD55" s="96" t="s">
        <v>6</v>
      </c>
      <c r="AE55" s="97">
        <v>4</v>
      </c>
      <c r="AF55" s="96" t="s">
        <v>6</v>
      </c>
      <c r="AG55" s="97">
        <v>1</v>
      </c>
      <c r="AH55" s="96" t="s">
        <v>6</v>
      </c>
      <c r="AI55" s="97">
        <v>3</v>
      </c>
      <c r="AJ55" s="96" t="s">
        <v>6</v>
      </c>
      <c r="AK55" s="97">
        <v>3</v>
      </c>
      <c r="AL55" s="96" t="s">
        <v>6</v>
      </c>
      <c r="AM55" s="97">
        <v>3</v>
      </c>
      <c r="AN55" s="96" t="s">
        <v>6</v>
      </c>
      <c r="AO55" s="97">
        <v>2</v>
      </c>
      <c r="AP55" s="96" t="s">
        <v>6</v>
      </c>
      <c r="AQ55" s="97">
        <v>3</v>
      </c>
      <c r="AR55" s="96" t="s">
        <v>6</v>
      </c>
      <c r="AS55" s="97">
        <v>2</v>
      </c>
      <c r="AT55" s="96" t="s">
        <v>6</v>
      </c>
      <c r="AU55" s="97">
        <v>2</v>
      </c>
      <c r="AV55" s="96" t="s">
        <v>6</v>
      </c>
      <c r="AW55" s="97">
        <v>1</v>
      </c>
      <c r="AX55" s="96" t="s">
        <v>6</v>
      </c>
      <c r="AY55" s="97">
        <v>3</v>
      </c>
      <c r="AZ55" s="96" t="s">
        <v>6</v>
      </c>
      <c r="BA55" s="97">
        <v>3</v>
      </c>
      <c r="BB55" s="96" t="s">
        <v>6</v>
      </c>
      <c r="BC55" s="97">
        <v>5</v>
      </c>
      <c r="BD55" s="96" t="s">
        <v>6</v>
      </c>
      <c r="BE55" s="98">
        <v>3</v>
      </c>
      <c r="BF55" s="96" t="s">
        <v>6</v>
      </c>
      <c r="BG55" s="98">
        <v>3</v>
      </c>
      <c r="BH55" s="96" t="s">
        <v>6</v>
      </c>
      <c r="BI55" s="98">
        <v>3</v>
      </c>
      <c r="BJ55" s="96" t="s">
        <v>6</v>
      </c>
      <c r="BK55" s="98">
        <v>3</v>
      </c>
    </row>
    <row r="56" spans="1:63" ht="12" customHeight="1" x14ac:dyDescent="0.25">
      <c r="A56" s="137"/>
      <c r="B56" s="96" t="s">
        <v>361</v>
      </c>
      <c r="C56" s="97">
        <v>7</v>
      </c>
      <c r="D56" s="96" t="s">
        <v>361</v>
      </c>
      <c r="E56" s="97">
        <v>7</v>
      </c>
      <c r="F56" s="96" t="s">
        <v>361</v>
      </c>
      <c r="G56" s="97">
        <v>4</v>
      </c>
      <c r="H56" s="96" t="s">
        <v>361</v>
      </c>
      <c r="I56" s="97">
        <v>7</v>
      </c>
      <c r="J56" s="96" t="s">
        <v>361</v>
      </c>
      <c r="K56" s="97">
        <v>7</v>
      </c>
      <c r="L56" s="96" t="s">
        <v>361</v>
      </c>
      <c r="M56" s="97">
        <v>8</v>
      </c>
      <c r="N56" s="96" t="s">
        <v>361</v>
      </c>
      <c r="O56" s="97">
        <v>9</v>
      </c>
      <c r="P56" s="96" t="s">
        <v>361</v>
      </c>
      <c r="Q56" s="97">
        <v>7</v>
      </c>
      <c r="R56" s="96" t="s">
        <v>361</v>
      </c>
      <c r="S56" s="97">
        <v>7</v>
      </c>
      <c r="T56" s="96" t="s">
        <v>361</v>
      </c>
      <c r="U56" s="97">
        <v>8</v>
      </c>
      <c r="V56" s="96" t="s">
        <v>361</v>
      </c>
      <c r="W56" s="97">
        <v>4</v>
      </c>
      <c r="X56" s="96" t="s">
        <v>361</v>
      </c>
      <c r="Y56" s="97">
        <v>10</v>
      </c>
      <c r="Z56" s="96" t="s">
        <v>361</v>
      </c>
      <c r="AA56" s="97">
        <v>9</v>
      </c>
      <c r="AB56" s="96" t="s">
        <v>361</v>
      </c>
      <c r="AC56" s="97">
        <v>8</v>
      </c>
      <c r="AD56" s="96" t="s">
        <v>361</v>
      </c>
      <c r="AE56" s="97">
        <v>10</v>
      </c>
      <c r="AF56" s="96" t="s">
        <v>361</v>
      </c>
      <c r="AG56" s="97">
        <v>4</v>
      </c>
      <c r="AH56" s="96" t="s">
        <v>361</v>
      </c>
      <c r="AI56" s="97">
        <v>11</v>
      </c>
      <c r="AJ56" s="96" t="s">
        <v>361</v>
      </c>
      <c r="AK56" s="97">
        <v>11</v>
      </c>
      <c r="AL56" s="96" t="s">
        <v>361</v>
      </c>
      <c r="AM56" s="97">
        <v>11</v>
      </c>
      <c r="AN56" s="96" t="s">
        <v>361</v>
      </c>
      <c r="AO56" s="97">
        <v>10</v>
      </c>
      <c r="AP56" s="96" t="s">
        <v>361</v>
      </c>
      <c r="AQ56" s="97">
        <v>11</v>
      </c>
      <c r="AR56" s="96" t="s">
        <v>361</v>
      </c>
      <c r="AS56" s="97">
        <v>10</v>
      </c>
      <c r="AT56" s="96" t="s">
        <v>361</v>
      </c>
      <c r="AU56" s="97">
        <v>10</v>
      </c>
      <c r="AV56" s="96" t="s">
        <v>361</v>
      </c>
      <c r="AW56" s="97">
        <v>3</v>
      </c>
      <c r="AX56" s="96" t="s">
        <v>361</v>
      </c>
      <c r="AY56" s="97">
        <v>12</v>
      </c>
      <c r="AZ56" s="96" t="s">
        <v>361</v>
      </c>
      <c r="BA56" s="97">
        <v>10</v>
      </c>
      <c r="BB56" s="96" t="s">
        <v>361</v>
      </c>
      <c r="BC56" s="97">
        <v>8</v>
      </c>
      <c r="BD56" s="96" t="s">
        <v>361</v>
      </c>
      <c r="BE56" s="98">
        <v>11</v>
      </c>
      <c r="BF56" s="96" t="s">
        <v>361</v>
      </c>
      <c r="BG56" s="98">
        <v>9</v>
      </c>
      <c r="BH56" s="96" t="s">
        <v>361</v>
      </c>
      <c r="BI56" s="98">
        <v>12</v>
      </c>
      <c r="BJ56" s="96" t="s">
        <v>361</v>
      </c>
      <c r="BK56" s="98">
        <v>12</v>
      </c>
    </row>
    <row r="57" spans="1:63" x14ac:dyDescent="0.25">
      <c r="A57" s="137"/>
      <c r="B57" s="111" t="s">
        <v>431</v>
      </c>
      <c r="C57" s="112">
        <v>0.3125</v>
      </c>
      <c r="D57" s="111" t="s">
        <v>431</v>
      </c>
      <c r="E57" s="112">
        <v>0.4375</v>
      </c>
      <c r="F57" s="111" t="s">
        <v>431</v>
      </c>
      <c r="G57" s="112">
        <v>0.625</v>
      </c>
      <c r="H57" s="111" t="s">
        <v>431</v>
      </c>
      <c r="I57" s="112">
        <v>0.3125</v>
      </c>
      <c r="J57" s="111" t="s">
        <v>431</v>
      </c>
      <c r="K57" s="112">
        <v>0.375</v>
      </c>
      <c r="L57" s="111" t="s">
        <v>431</v>
      </c>
      <c r="M57" s="112">
        <v>0.3125</v>
      </c>
      <c r="N57" s="111" t="s">
        <v>431</v>
      </c>
      <c r="O57" s="112">
        <v>0.25</v>
      </c>
      <c r="P57" s="111" t="s">
        <v>431</v>
      </c>
      <c r="Q57" s="112">
        <v>0.4375</v>
      </c>
      <c r="R57" s="111" t="s">
        <v>431</v>
      </c>
      <c r="S57" s="112">
        <v>0.375</v>
      </c>
      <c r="T57" s="111" t="s">
        <v>431</v>
      </c>
      <c r="U57" s="112">
        <v>0.3125</v>
      </c>
      <c r="V57" s="111" t="s">
        <v>431</v>
      </c>
      <c r="W57" s="112">
        <v>0.625</v>
      </c>
      <c r="X57" s="111" t="s">
        <v>431</v>
      </c>
      <c r="Y57" s="112">
        <v>0.125</v>
      </c>
      <c r="Z57" s="111" t="s">
        <v>431</v>
      </c>
      <c r="AA57" s="112">
        <v>0.1875</v>
      </c>
      <c r="AB57" s="111" t="s">
        <v>431</v>
      </c>
      <c r="AC57" s="112">
        <v>0.125</v>
      </c>
      <c r="AD57" s="111" t="s">
        <v>431</v>
      </c>
      <c r="AE57" s="112">
        <v>6.25E-2</v>
      </c>
      <c r="AF57" s="111" t="s">
        <v>431</v>
      </c>
      <c r="AG57" s="112">
        <v>0.625</v>
      </c>
      <c r="AH57" s="111" t="s">
        <v>431</v>
      </c>
      <c r="AI57" s="112">
        <v>6.25E-2</v>
      </c>
      <c r="AJ57" s="111" t="s">
        <v>431</v>
      </c>
      <c r="AK57" s="112">
        <v>6.25E-2</v>
      </c>
      <c r="AL57" s="111" t="s">
        <v>431</v>
      </c>
      <c r="AM57" s="112">
        <v>6.25E-2</v>
      </c>
      <c r="AN57" s="111" t="s">
        <v>431</v>
      </c>
      <c r="AO57" s="112">
        <v>0.1875</v>
      </c>
      <c r="AP57" s="111" t="s">
        <v>431</v>
      </c>
      <c r="AQ57" s="112">
        <v>6.25E-2</v>
      </c>
      <c r="AR57" s="111" t="s">
        <v>431</v>
      </c>
      <c r="AS57" s="112">
        <v>0.1875</v>
      </c>
      <c r="AT57" s="111" t="s">
        <v>431</v>
      </c>
      <c r="AU57" s="112">
        <v>0.25</v>
      </c>
      <c r="AV57" s="111" t="s">
        <v>431</v>
      </c>
      <c r="AW57" s="112">
        <v>0.6875</v>
      </c>
      <c r="AX57" s="111" t="s">
        <v>431</v>
      </c>
      <c r="AY57" s="112">
        <v>6.25E-2</v>
      </c>
      <c r="AZ57" s="111" t="s">
        <v>431</v>
      </c>
      <c r="BA57" s="112">
        <v>6.25E-2</v>
      </c>
      <c r="BB57" s="111" t="s">
        <v>431</v>
      </c>
      <c r="BC57" s="112">
        <v>0.1875</v>
      </c>
      <c r="BD57" s="111" t="s">
        <v>431</v>
      </c>
      <c r="BE57" s="113">
        <v>6.25E-2</v>
      </c>
      <c r="BF57" s="111" t="s">
        <v>431</v>
      </c>
      <c r="BG57" s="113">
        <v>6.25E-2</v>
      </c>
      <c r="BH57" s="111" t="s">
        <v>431</v>
      </c>
      <c r="BI57" s="113">
        <v>6.25E-2</v>
      </c>
      <c r="BJ57" s="111" t="s">
        <v>431</v>
      </c>
      <c r="BK57" s="113">
        <v>6.25E-2</v>
      </c>
    </row>
    <row r="58" spans="1:63" x14ac:dyDescent="0.25">
      <c r="A58" s="137"/>
      <c r="B58" s="111" t="s">
        <v>432</v>
      </c>
      <c r="C58" s="112">
        <v>6.25E-2</v>
      </c>
      <c r="D58" s="111" t="s">
        <v>432</v>
      </c>
      <c r="E58" s="112">
        <v>0</v>
      </c>
      <c r="F58" s="111" t="s">
        <v>432</v>
      </c>
      <c r="G58" s="112">
        <v>0</v>
      </c>
      <c r="H58" s="111" t="s">
        <v>432</v>
      </c>
      <c r="I58" s="112">
        <v>0</v>
      </c>
      <c r="J58" s="111" t="s">
        <v>432</v>
      </c>
      <c r="K58" s="112">
        <v>6.25E-2</v>
      </c>
      <c r="L58" s="111" t="s">
        <v>432</v>
      </c>
      <c r="M58" s="112">
        <v>0</v>
      </c>
      <c r="N58" s="111" t="s">
        <v>432</v>
      </c>
      <c r="O58" s="112">
        <v>0</v>
      </c>
      <c r="P58" s="111" t="s">
        <v>432</v>
      </c>
      <c r="Q58" s="112">
        <v>0</v>
      </c>
      <c r="R58" s="111" t="s">
        <v>432</v>
      </c>
      <c r="S58" s="112">
        <v>0</v>
      </c>
      <c r="T58" s="111" t="s">
        <v>432</v>
      </c>
      <c r="U58" s="112">
        <v>0</v>
      </c>
      <c r="V58" s="111" t="s">
        <v>432</v>
      </c>
      <c r="W58" s="112">
        <v>0</v>
      </c>
      <c r="X58" s="111" t="s">
        <v>432</v>
      </c>
      <c r="Y58" s="112">
        <v>0</v>
      </c>
      <c r="Z58" s="111" t="s">
        <v>432</v>
      </c>
      <c r="AA58" s="112">
        <v>0</v>
      </c>
      <c r="AB58" s="111" t="s">
        <v>432</v>
      </c>
      <c r="AC58" s="112">
        <v>0.125</v>
      </c>
      <c r="AD58" s="111" t="s">
        <v>432</v>
      </c>
      <c r="AE58" s="112">
        <v>6.25E-2</v>
      </c>
      <c r="AF58" s="111" t="s">
        <v>432</v>
      </c>
      <c r="AG58" s="112">
        <v>6.25E-2</v>
      </c>
      <c r="AH58" s="111" t="s">
        <v>432</v>
      </c>
      <c r="AI58" s="112">
        <v>0</v>
      </c>
      <c r="AJ58" s="111" t="s">
        <v>432</v>
      </c>
      <c r="AK58" s="112">
        <v>6.25E-2</v>
      </c>
      <c r="AL58" s="111" t="s">
        <v>432</v>
      </c>
      <c r="AM58" s="112">
        <v>0</v>
      </c>
      <c r="AN58" s="111" t="s">
        <v>432</v>
      </c>
      <c r="AO58" s="112">
        <v>0</v>
      </c>
      <c r="AP58" s="111" t="s">
        <v>432</v>
      </c>
      <c r="AQ58" s="112">
        <v>0</v>
      </c>
      <c r="AR58" s="111" t="s">
        <v>432</v>
      </c>
      <c r="AS58" s="112">
        <v>0</v>
      </c>
      <c r="AT58" s="111" t="s">
        <v>432</v>
      </c>
      <c r="AU58" s="112">
        <v>0</v>
      </c>
      <c r="AV58" s="111" t="s">
        <v>432</v>
      </c>
      <c r="AW58" s="112">
        <v>0</v>
      </c>
      <c r="AX58" s="111" t="s">
        <v>432</v>
      </c>
      <c r="AY58" s="112">
        <v>0</v>
      </c>
      <c r="AZ58" s="111" t="s">
        <v>432</v>
      </c>
      <c r="BA58" s="112">
        <v>6.25E-2</v>
      </c>
      <c r="BB58" s="111" t="s">
        <v>432</v>
      </c>
      <c r="BC58" s="112">
        <v>0</v>
      </c>
      <c r="BD58" s="111" t="s">
        <v>432</v>
      </c>
      <c r="BE58" s="113">
        <v>0</v>
      </c>
      <c r="BF58" s="111" t="s">
        <v>432</v>
      </c>
      <c r="BG58" s="113">
        <v>0</v>
      </c>
      <c r="BH58" s="111" t="s">
        <v>432</v>
      </c>
      <c r="BI58" s="113">
        <v>0</v>
      </c>
      <c r="BJ58" s="111" t="s">
        <v>432</v>
      </c>
      <c r="BK58" s="113">
        <v>0</v>
      </c>
    </row>
    <row r="59" spans="1:63" x14ac:dyDescent="0.25">
      <c r="A59" s="137"/>
      <c r="B59" s="111" t="s">
        <v>433</v>
      </c>
      <c r="C59" s="112">
        <v>0</v>
      </c>
      <c r="D59" s="111" t="s">
        <v>433</v>
      </c>
      <c r="E59" s="112">
        <v>0</v>
      </c>
      <c r="F59" s="111" t="s">
        <v>433</v>
      </c>
      <c r="G59" s="112">
        <v>0</v>
      </c>
      <c r="H59" s="111" t="s">
        <v>433</v>
      </c>
      <c r="I59" s="112">
        <v>6.25E-2</v>
      </c>
      <c r="J59" s="111" t="s">
        <v>433</v>
      </c>
      <c r="K59" s="112">
        <v>0</v>
      </c>
      <c r="L59" s="111" t="s">
        <v>433</v>
      </c>
      <c r="M59" s="112">
        <v>0</v>
      </c>
      <c r="N59" s="111" t="s">
        <v>433</v>
      </c>
      <c r="O59" s="112">
        <v>0</v>
      </c>
      <c r="P59" s="111" t="s">
        <v>433</v>
      </c>
      <c r="Q59" s="112">
        <v>0</v>
      </c>
      <c r="R59" s="111" t="s">
        <v>433</v>
      </c>
      <c r="S59" s="112">
        <v>0</v>
      </c>
      <c r="T59" s="111" t="s">
        <v>433</v>
      </c>
      <c r="U59" s="112">
        <v>0</v>
      </c>
      <c r="V59" s="111" t="s">
        <v>433</v>
      </c>
      <c r="W59" s="112">
        <v>0</v>
      </c>
      <c r="X59" s="111" t="s">
        <v>433</v>
      </c>
      <c r="Y59" s="112">
        <v>6.25E-2</v>
      </c>
      <c r="Z59" s="111" t="s">
        <v>433</v>
      </c>
      <c r="AA59" s="112">
        <v>0.125</v>
      </c>
      <c r="AB59" s="111" t="s">
        <v>433</v>
      </c>
      <c r="AC59" s="112">
        <v>6.25E-2</v>
      </c>
      <c r="AD59" s="111" t="s">
        <v>433</v>
      </c>
      <c r="AE59" s="112">
        <v>0</v>
      </c>
      <c r="AF59" s="111" t="s">
        <v>433</v>
      </c>
      <c r="AG59" s="112">
        <v>0</v>
      </c>
      <c r="AH59" s="111" t="s">
        <v>433</v>
      </c>
      <c r="AI59" s="112">
        <v>6.25E-2</v>
      </c>
      <c r="AJ59" s="111" t="s">
        <v>433</v>
      </c>
      <c r="AK59" s="112">
        <v>0</v>
      </c>
      <c r="AL59" s="111" t="s">
        <v>433</v>
      </c>
      <c r="AM59" s="112">
        <v>6.25E-2</v>
      </c>
      <c r="AN59" s="111" t="s">
        <v>433</v>
      </c>
      <c r="AO59" s="112">
        <v>6.25E-2</v>
      </c>
      <c r="AP59" s="111" t="s">
        <v>433</v>
      </c>
      <c r="AQ59" s="112">
        <v>6.25E-2</v>
      </c>
      <c r="AR59" s="111" t="s">
        <v>433</v>
      </c>
      <c r="AS59" s="112">
        <v>6.25E-2</v>
      </c>
      <c r="AT59" s="111" t="s">
        <v>433</v>
      </c>
      <c r="AU59" s="112">
        <v>0</v>
      </c>
      <c r="AV59" s="111" t="s">
        <v>433</v>
      </c>
      <c r="AW59" s="112">
        <v>6.25E-2</v>
      </c>
      <c r="AX59" s="111" t="s">
        <v>433</v>
      </c>
      <c r="AY59" s="112">
        <v>0</v>
      </c>
      <c r="AZ59" s="111" t="s">
        <v>433</v>
      </c>
      <c r="BA59" s="112">
        <v>6.25E-2</v>
      </c>
      <c r="BB59" s="111" t="s">
        <v>433</v>
      </c>
      <c r="BC59" s="112">
        <v>0</v>
      </c>
      <c r="BD59" s="111" t="s">
        <v>433</v>
      </c>
      <c r="BE59" s="113">
        <v>6.25E-2</v>
      </c>
      <c r="BF59" s="111" t="s">
        <v>433</v>
      </c>
      <c r="BG59" s="113">
        <v>0.1875</v>
      </c>
      <c r="BH59" s="111" t="s">
        <v>433</v>
      </c>
      <c r="BI59" s="113">
        <v>0</v>
      </c>
      <c r="BJ59" s="111" t="s">
        <v>433</v>
      </c>
      <c r="BK59" s="113">
        <v>0</v>
      </c>
    </row>
    <row r="60" spans="1:63" x14ac:dyDescent="0.25">
      <c r="A60" s="137"/>
      <c r="B60" s="111" t="s">
        <v>6</v>
      </c>
      <c r="C60" s="112">
        <v>0.1875</v>
      </c>
      <c r="D60" s="111" t="s">
        <v>6</v>
      </c>
      <c r="E60" s="112">
        <v>0.125</v>
      </c>
      <c r="F60" s="111" t="s">
        <v>6</v>
      </c>
      <c r="G60" s="112">
        <v>0.125</v>
      </c>
      <c r="H60" s="111" t="s">
        <v>6</v>
      </c>
      <c r="I60" s="112">
        <v>0.1875</v>
      </c>
      <c r="J60" s="111" t="s">
        <v>6</v>
      </c>
      <c r="K60" s="112">
        <v>0.125</v>
      </c>
      <c r="L60" s="111" t="s">
        <v>6</v>
      </c>
      <c r="M60" s="112">
        <v>0.1875</v>
      </c>
      <c r="N60" s="111" t="s">
        <v>6</v>
      </c>
      <c r="O60" s="112">
        <v>0.1875</v>
      </c>
      <c r="P60" s="111" t="s">
        <v>6</v>
      </c>
      <c r="Q60" s="112">
        <v>0.125</v>
      </c>
      <c r="R60" s="111" t="s">
        <v>6</v>
      </c>
      <c r="S60" s="112">
        <v>0.1875</v>
      </c>
      <c r="T60" s="111" t="s">
        <v>6</v>
      </c>
      <c r="U60" s="112">
        <v>0.1875</v>
      </c>
      <c r="V60" s="111" t="s">
        <v>6</v>
      </c>
      <c r="W60" s="112">
        <v>0.125</v>
      </c>
      <c r="X60" s="111" t="s">
        <v>6</v>
      </c>
      <c r="Y60" s="112">
        <v>0.1875</v>
      </c>
      <c r="Z60" s="111" t="s">
        <v>6</v>
      </c>
      <c r="AA60" s="112">
        <v>0.125</v>
      </c>
      <c r="AB60" s="111" t="s">
        <v>6</v>
      </c>
      <c r="AC60" s="112">
        <v>0.1875</v>
      </c>
      <c r="AD60" s="111" t="s">
        <v>6</v>
      </c>
      <c r="AE60" s="112">
        <v>0.25</v>
      </c>
      <c r="AF60" s="111" t="s">
        <v>6</v>
      </c>
      <c r="AG60" s="112">
        <v>6.25E-2</v>
      </c>
      <c r="AH60" s="111" t="s">
        <v>6</v>
      </c>
      <c r="AI60" s="112">
        <v>0.1875</v>
      </c>
      <c r="AJ60" s="111" t="s">
        <v>6</v>
      </c>
      <c r="AK60" s="112">
        <v>0.1875</v>
      </c>
      <c r="AL60" s="111" t="s">
        <v>6</v>
      </c>
      <c r="AM60" s="112">
        <v>0.1875</v>
      </c>
      <c r="AN60" s="111" t="s">
        <v>6</v>
      </c>
      <c r="AO60" s="112">
        <v>0.125</v>
      </c>
      <c r="AP60" s="111" t="s">
        <v>6</v>
      </c>
      <c r="AQ60" s="112">
        <v>0.1875</v>
      </c>
      <c r="AR60" s="111" t="s">
        <v>6</v>
      </c>
      <c r="AS60" s="112">
        <v>0.125</v>
      </c>
      <c r="AT60" s="111" t="s">
        <v>6</v>
      </c>
      <c r="AU60" s="112">
        <v>0.125</v>
      </c>
      <c r="AV60" s="111" t="s">
        <v>6</v>
      </c>
      <c r="AW60" s="112">
        <v>6.25E-2</v>
      </c>
      <c r="AX60" s="111" t="s">
        <v>6</v>
      </c>
      <c r="AY60" s="112">
        <v>0.1875</v>
      </c>
      <c r="AZ60" s="111" t="s">
        <v>6</v>
      </c>
      <c r="BA60" s="112">
        <v>0.1875</v>
      </c>
      <c r="BB60" s="111" t="s">
        <v>6</v>
      </c>
      <c r="BC60" s="112">
        <v>0.3125</v>
      </c>
      <c r="BD60" s="111" t="s">
        <v>6</v>
      </c>
      <c r="BE60" s="113">
        <v>0.1875</v>
      </c>
      <c r="BF60" s="111" t="s">
        <v>6</v>
      </c>
      <c r="BG60" s="113">
        <v>0.1875</v>
      </c>
      <c r="BH60" s="111" t="s">
        <v>6</v>
      </c>
      <c r="BI60" s="113">
        <v>0.1875</v>
      </c>
      <c r="BJ60" s="111" t="s">
        <v>6</v>
      </c>
      <c r="BK60" s="113">
        <v>0.1875</v>
      </c>
    </row>
    <row r="61" spans="1:63" x14ac:dyDescent="0.25">
      <c r="A61" s="137"/>
      <c r="B61" s="114" t="s">
        <v>361</v>
      </c>
      <c r="C61" s="115">
        <v>0.4375</v>
      </c>
      <c r="D61" s="114" t="s">
        <v>361</v>
      </c>
      <c r="E61" s="115">
        <v>0.4375</v>
      </c>
      <c r="F61" s="114" t="s">
        <v>361</v>
      </c>
      <c r="G61" s="115">
        <v>0.25</v>
      </c>
      <c r="H61" s="114" t="s">
        <v>361</v>
      </c>
      <c r="I61" s="115">
        <v>0.4375</v>
      </c>
      <c r="J61" s="114" t="s">
        <v>361</v>
      </c>
      <c r="K61" s="115">
        <v>0.4375</v>
      </c>
      <c r="L61" s="114" t="s">
        <v>361</v>
      </c>
      <c r="M61" s="115">
        <v>0.5</v>
      </c>
      <c r="N61" s="114" t="s">
        <v>361</v>
      </c>
      <c r="O61" s="115">
        <v>0.5625</v>
      </c>
      <c r="P61" s="114" t="s">
        <v>361</v>
      </c>
      <c r="Q61" s="115">
        <v>0.4375</v>
      </c>
      <c r="R61" s="114" t="s">
        <v>361</v>
      </c>
      <c r="S61" s="115">
        <v>0.4375</v>
      </c>
      <c r="T61" s="114" t="s">
        <v>361</v>
      </c>
      <c r="U61" s="115">
        <v>0.5</v>
      </c>
      <c r="V61" s="114" t="s">
        <v>361</v>
      </c>
      <c r="W61" s="115">
        <v>0.25</v>
      </c>
      <c r="X61" s="114" t="s">
        <v>361</v>
      </c>
      <c r="Y61" s="115">
        <v>0.625</v>
      </c>
      <c r="Z61" s="114" t="s">
        <v>361</v>
      </c>
      <c r="AA61" s="115">
        <v>0.5625</v>
      </c>
      <c r="AB61" s="114" t="s">
        <v>361</v>
      </c>
      <c r="AC61" s="115">
        <v>0.5</v>
      </c>
      <c r="AD61" s="114" t="s">
        <v>361</v>
      </c>
      <c r="AE61" s="115">
        <v>0.625</v>
      </c>
      <c r="AF61" s="114" t="s">
        <v>361</v>
      </c>
      <c r="AG61" s="115">
        <v>0.25</v>
      </c>
      <c r="AH61" s="114" t="s">
        <v>361</v>
      </c>
      <c r="AI61" s="115">
        <v>0.6875</v>
      </c>
      <c r="AJ61" s="114" t="s">
        <v>361</v>
      </c>
      <c r="AK61" s="115">
        <v>0.6875</v>
      </c>
      <c r="AL61" s="114" t="s">
        <v>361</v>
      </c>
      <c r="AM61" s="115">
        <v>0.6875</v>
      </c>
      <c r="AN61" s="114" t="s">
        <v>361</v>
      </c>
      <c r="AO61" s="115">
        <v>0.625</v>
      </c>
      <c r="AP61" s="114" t="s">
        <v>361</v>
      </c>
      <c r="AQ61" s="115">
        <v>0.6875</v>
      </c>
      <c r="AR61" s="114" t="s">
        <v>361</v>
      </c>
      <c r="AS61" s="115">
        <v>0.625</v>
      </c>
      <c r="AT61" s="114" t="s">
        <v>361</v>
      </c>
      <c r="AU61" s="115">
        <v>0.625</v>
      </c>
      <c r="AV61" s="114" t="s">
        <v>361</v>
      </c>
      <c r="AW61" s="115">
        <v>0.1875</v>
      </c>
      <c r="AX61" s="114" t="s">
        <v>361</v>
      </c>
      <c r="AY61" s="115">
        <v>0.75</v>
      </c>
      <c r="AZ61" s="114" t="s">
        <v>361</v>
      </c>
      <c r="BA61" s="115">
        <v>0.625</v>
      </c>
      <c r="BB61" s="114" t="s">
        <v>361</v>
      </c>
      <c r="BC61" s="115">
        <v>0.5</v>
      </c>
      <c r="BD61" s="114" t="s">
        <v>361</v>
      </c>
      <c r="BE61" s="116">
        <v>0.6875</v>
      </c>
      <c r="BF61" s="114" t="s">
        <v>361</v>
      </c>
      <c r="BG61" s="116">
        <v>0.5625</v>
      </c>
      <c r="BH61" s="114" t="s">
        <v>361</v>
      </c>
      <c r="BI61" s="116">
        <v>0.75</v>
      </c>
      <c r="BJ61" s="114" t="s">
        <v>361</v>
      </c>
      <c r="BK61" s="116">
        <v>0.75</v>
      </c>
    </row>
    <row r="62" spans="1:63" ht="12" customHeight="1" x14ac:dyDescent="0.25">
      <c r="A62" s="137" t="s">
        <v>436</v>
      </c>
      <c r="B62" s="96" t="s">
        <v>431</v>
      </c>
      <c r="C62" s="97">
        <v>4</v>
      </c>
      <c r="D62" s="96" t="s">
        <v>431</v>
      </c>
      <c r="E62" s="97">
        <v>5</v>
      </c>
      <c r="F62" s="96" t="s">
        <v>431</v>
      </c>
      <c r="G62" s="97">
        <v>5</v>
      </c>
      <c r="H62" s="96" t="s">
        <v>431</v>
      </c>
      <c r="I62" s="97">
        <v>6</v>
      </c>
      <c r="J62" s="96" t="s">
        <v>431</v>
      </c>
      <c r="K62" s="97">
        <v>4</v>
      </c>
      <c r="L62" s="96" t="s">
        <v>431</v>
      </c>
      <c r="M62" s="97">
        <v>2</v>
      </c>
      <c r="N62" s="96" t="s">
        <v>431</v>
      </c>
      <c r="O62" s="97">
        <v>2</v>
      </c>
      <c r="P62" s="96" t="s">
        <v>431</v>
      </c>
      <c r="Q62" s="97">
        <v>2</v>
      </c>
      <c r="R62" s="96" t="s">
        <v>431</v>
      </c>
      <c r="S62" s="97">
        <v>3</v>
      </c>
      <c r="T62" s="96" t="s">
        <v>431</v>
      </c>
      <c r="U62" s="97">
        <v>2</v>
      </c>
      <c r="V62" s="96" t="s">
        <v>431</v>
      </c>
      <c r="W62" s="97">
        <v>5</v>
      </c>
      <c r="X62" s="96" t="s">
        <v>431</v>
      </c>
      <c r="Y62" s="97">
        <v>1</v>
      </c>
      <c r="Z62" s="96" t="s">
        <v>431</v>
      </c>
      <c r="AA62" s="97">
        <v>1</v>
      </c>
      <c r="AB62" s="96" t="s">
        <v>431</v>
      </c>
      <c r="AC62" s="97">
        <v>0</v>
      </c>
      <c r="AD62" s="96" t="s">
        <v>431</v>
      </c>
      <c r="AE62" s="97">
        <v>0</v>
      </c>
      <c r="AF62" s="96" t="s">
        <v>431</v>
      </c>
      <c r="AG62" s="97">
        <v>3</v>
      </c>
      <c r="AH62" s="96" t="s">
        <v>431</v>
      </c>
      <c r="AI62" s="97">
        <v>0</v>
      </c>
      <c r="AJ62" s="96" t="s">
        <v>431</v>
      </c>
      <c r="AK62" s="97">
        <v>1</v>
      </c>
      <c r="AL62" s="96" t="s">
        <v>431</v>
      </c>
      <c r="AM62" s="97">
        <v>0</v>
      </c>
      <c r="AN62" s="96" t="s">
        <v>431</v>
      </c>
      <c r="AO62" s="97">
        <v>1</v>
      </c>
      <c r="AP62" s="96" t="s">
        <v>431</v>
      </c>
      <c r="AQ62" s="97">
        <v>0</v>
      </c>
      <c r="AR62" s="96" t="s">
        <v>431</v>
      </c>
      <c r="AS62" s="97">
        <v>0</v>
      </c>
      <c r="AT62" s="96" t="s">
        <v>431</v>
      </c>
      <c r="AU62" s="97">
        <v>3</v>
      </c>
      <c r="AV62" s="96" t="s">
        <v>431</v>
      </c>
      <c r="AW62" s="97">
        <v>3</v>
      </c>
      <c r="AX62" s="96" t="s">
        <v>431</v>
      </c>
      <c r="AY62" s="97">
        <v>0</v>
      </c>
      <c r="AZ62" s="96" t="s">
        <v>431</v>
      </c>
      <c r="BA62" s="97">
        <v>0</v>
      </c>
      <c r="BB62" s="96" t="s">
        <v>431</v>
      </c>
      <c r="BC62" s="97">
        <v>1</v>
      </c>
      <c r="BD62" s="96" t="s">
        <v>431</v>
      </c>
      <c r="BE62" s="98">
        <v>1</v>
      </c>
      <c r="BF62" s="96" t="s">
        <v>431</v>
      </c>
      <c r="BG62" s="98">
        <v>0</v>
      </c>
      <c r="BH62" s="96" t="s">
        <v>431</v>
      </c>
      <c r="BI62" s="98">
        <v>0</v>
      </c>
      <c r="BJ62" s="96" t="s">
        <v>431</v>
      </c>
      <c r="BK62" s="98">
        <v>0</v>
      </c>
    </row>
    <row r="63" spans="1:63" ht="12" customHeight="1" x14ac:dyDescent="0.25">
      <c r="A63" s="137"/>
      <c r="B63" s="96" t="s">
        <v>432</v>
      </c>
      <c r="C63" s="97">
        <v>0</v>
      </c>
      <c r="D63" s="96" t="s">
        <v>432</v>
      </c>
      <c r="E63" s="97">
        <v>0</v>
      </c>
      <c r="F63" s="96" t="s">
        <v>432</v>
      </c>
      <c r="G63" s="97">
        <v>0</v>
      </c>
      <c r="H63" s="96" t="s">
        <v>432</v>
      </c>
      <c r="I63" s="97">
        <v>0</v>
      </c>
      <c r="J63" s="96" t="s">
        <v>432</v>
      </c>
      <c r="K63" s="97">
        <v>0</v>
      </c>
      <c r="L63" s="96" t="s">
        <v>432</v>
      </c>
      <c r="M63" s="97">
        <v>0</v>
      </c>
      <c r="N63" s="96" t="s">
        <v>432</v>
      </c>
      <c r="O63" s="97">
        <v>0</v>
      </c>
      <c r="P63" s="96" t="s">
        <v>432</v>
      </c>
      <c r="Q63" s="97">
        <v>0</v>
      </c>
      <c r="R63" s="96" t="s">
        <v>432</v>
      </c>
      <c r="S63" s="97">
        <v>0</v>
      </c>
      <c r="T63" s="96" t="s">
        <v>432</v>
      </c>
      <c r="U63" s="97">
        <v>0</v>
      </c>
      <c r="V63" s="96" t="s">
        <v>432</v>
      </c>
      <c r="W63" s="97">
        <v>0</v>
      </c>
      <c r="X63" s="96" t="s">
        <v>432</v>
      </c>
      <c r="Y63" s="97">
        <v>0</v>
      </c>
      <c r="Z63" s="96" t="s">
        <v>432</v>
      </c>
      <c r="AA63" s="97">
        <v>0</v>
      </c>
      <c r="AB63" s="96" t="s">
        <v>432</v>
      </c>
      <c r="AC63" s="97">
        <v>0</v>
      </c>
      <c r="AD63" s="96" t="s">
        <v>432</v>
      </c>
      <c r="AE63" s="97">
        <v>1</v>
      </c>
      <c r="AF63" s="96" t="s">
        <v>432</v>
      </c>
      <c r="AG63" s="97">
        <v>0</v>
      </c>
      <c r="AH63" s="96" t="s">
        <v>432</v>
      </c>
      <c r="AI63" s="97">
        <v>0</v>
      </c>
      <c r="AJ63" s="96" t="s">
        <v>432</v>
      </c>
      <c r="AK63" s="97">
        <v>0</v>
      </c>
      <c r="AL63" s="96" t="s">
        <v>432</v>
      </c>
      <c r="AM63" s="97">
        <v>0</v>
      </c>
      <c r="AN63" s="96" t="s">
        <v>432</v>
      </c>
      <c r="AO63" s="97">
        <v>0</v>
      </c>
      <c r="AP63" s="96" t="s">
        <v>432</v>
      </c>
      <c r="AQ63" s="97">
        <v>0</v>
      </c>
      <c r="AR63" s="96" t="s">
        <v>432</v>
      </c>
      <c r="AS63" s="97">
        <v>0</v>
      </c>
      <c r="AT63" s="96" t="s">
        <v>432</v>
      </c>
      <c r="AU63" s="97">
        <v>0</v>
      </c>
      <c r="AV63" s="96" t="s">
        <v>432</v>
      </c>
      <c r="AW63" s="97">
        <v>1</v>
      </c>
      <c r="AX63" s="96" t="s">
        <v>432</v>
      </c>
      <c r="AY63" s="97">
        <v>0</v>
      </c>
      <c r="AZ63" s="96" t="s">
        <v>432</v>
      </c>
      <c r="BA63" s="97">
        <v>1</v>
      </c>
      <c r="BB63" s="96" t="s">
        <v>432</v>
      </c>
      <c r="BC63" s="97">
        <v>0</v>
      </c>
      <c r="BD63" s="96" t="s">
        <v>432</v>
      </c>
      <c r="BE63" s="98">
        <v>0</v>
      </c>
      <c r="BF63" s="96" t="s">
        <v>432</v>
      </c>
      <c r="BG63" s="98">
        <v>0</v>
      </c>
      <c r="BH63" s="96" t="s">
        <v>432</v>
      </c>
      <c r="BI63" s="98">
        <v>0</v>
      </c>
      <c r="BJ63" s="96" t="s">
        <v>432</v>
      </c>
      <c r="BK63" s="98">
        <v>0</v>
      </c>
    </row>
    <row r="64" spans="1:63" ht="12" customHeight="1" x14ac:dyDescent="0.25">
      <c r="A64" s="137"/>
      <c r="B64" s="96" t="s">
        <v>433</v>
      </c>
      <c r="C64" s="97">
        <v>1</v>
      </c>
      <c r="D64" s="96" t="s">
        <v>433</v>
      </c>
      <c r="E64" s="97">
        <v>0</v>
      </c>
      <c r="F64" s="96" t="s">
        <v>433</v>
      </c>
      <c r="G64" s="97">
        <v>1</v>
      </c>
      <c r="H64" s="96" t="s">
        <v>433</v>
      </c>
      <c r="I64" s="97">
        <v>1</v>
      </c>
      <c r="J64" s="96" t="s">
        <v>433</v>
      </c>
      <c r="K64" s="97">
        <v>0</v>
      </c>
      <c r="L64" s="96" t="s">
        <v>433</v>
      </c>
      <c r="M64" s="97">
        <v>0</v>
      </c>
      <c r="N64" s="96" t="s">
        <v>433</v>
      </c>
      <c r="O64" s="97">
        <v>1</v>
      </c>
      <c r="P64" s="96" t="s">
        <v>433</v>
      </c>
      <c r="Q64" s="97">
        <v>2</v>
      </c>
      <c r="R64" s="96" t="s">
        <v>433</v>
      </c>
      <c r="S64" s="97">
        <v>1</v>
      </c>
      <c r="T64" s="96" t="s">
        <v>433</v>
      </c>
      <c r="U64" s="97">
        <v>1</v>
      </c>
      <c r="V64" s="96" t="s">
        <v>433</v>
      </c>
      <c r="W64" s="97">
        <v>2</v>
      </c>
      <c r="X64" s="96" t="s">
        <v>433</v>
      </c>
      <c r="Y64" s="97">
        <v>1</v>
      </c>
      <c r="Z64" s="96" t="s">
        <v>433</v>
      </c>
      <c r="AA64" s="97">
        <v>1</v>
      </c>
      <c r="AB64" s="96" t="s">
        <v>433</v>
      </c>
      <c r="AC64" s="97">
        <v>1</v>
      </c>
      <c r="AD64" s="96" t="s">
        <v>433</v>
      </c>
      <c r="AE64" s="97">
        <v>2</v>
      </c>
      <c r="AF64" s="96" t="s">
        <v>433</v>
      </c>
      <c r="AG64" s="97">
        <v>3</v>
      </c>
      <c r="AH64" s="96" t="s">
        <v>433</v>
      </c>
      <c r="AI64" s="97">
        <v>1</v>
      </c>
      <c r="AJ64" s="96" t="s">
        <v>433</v>
      </c>
      <c r="AK64" s="97">
        <v>1</v>
      </c>
      <c r="AL64" s="96" t="s">
        <v>433</v>
      </c>
      <c r="AM64" s="97">
        <v>1</v>
      </c>
      <c r="AN64" s="96" t="s">
        <v>433</v>
      </c>
      <c r="AO64" s="97">
        <v>1</v>
      </c>
      <c r="AP64" s="96" t="s">
        <v>433</v>
      </c>
      <c r="AQ64" s="97">
        <v>1</v>
      </c>
      <c r="AR64" s="96" t="s">
        <v>433</v>
      </c>
      <c r="AS64" s="97">
        <v>1</v>
      </c>
      <c r="AT64" s="96" t="s">
        <v>433</v>
      </c>
      <c r="AU64" s="97">
        <v>0</v>
      </c>
      <c r="AV64" s="96" t="s">
        <v>433</v>
      </c>
      <c r="AW64" s="97">
        <v>3</v>
      </c>
      <c r="AX64" s="96" t="s">
        <v>433</v>
      </c>
      <c r="AY64" s="97">
        <v>3</v>
      </c>
      <c r="AZ64" s="96" t="s">
        <v>433</v>
      </c>
      <c r="BA64" s="97">
        <v>0</v>
      </c>
      <c r="BB64" s="96" t="s">
        <v>433</v>
      </c>
      <c r="BC64" s="97">
        <v>2</v>
      </c>
      <c r="BD64" s="96" t="s">
        <v>433</v>
      </c>
      <c r="BE64" s="98">
        <v>2</v>
      </c>
      <c r="BF64" s="96" t="s">
        <v>433</v>
      </c>
      <c r="BG64" s="98">
        <v>2</v>
      </c>
      <c r="BH64" s="96" t="s">
        <v>433</v>
      </c>
      <c r="BI64" s="98">
        <v>3</v>
      </c>
      <c r="BJ64" s="96" t="s">
        <v>433</v>
      </c>
      <c r="BK64" s="98">
        <v>3</v>
      </c>
    </row>
    <row r="65" spans="1:63" ht="12" customHeight="1" x14ac:dyDescent="0.25">
      <c r="A65" s="137"/>
      <c r="B65" s="96" t="s">
        <v>6</v>
      </c>
      <c r="C65" s="97">
        <v>1</v>
      </c>
      <c r="D65" s="96" t="s">
        <v>6</v>
      </c>
      <c r="E65" s="97">
        <v>1</v>
      </c>
      <c r="F65" s="96" t="s">
        <v>6</v>
      </c>
      <c r="G65" s="97">
        <v>2</v>
      </c>
      <c r="H65" s="96" t="s">
        <v>6</v>
      </c>
      <c r="I65" s="97">
        <v>1</v>
      </c>
      <c r="J65" s="96" t="s">
        <v>6</v>
      </c>
      <c r="K65" s="97">
        <v>2</v>
      </c>
      <c r="L65" s="96" t="s">
        <v>6</v>
      </c>
      <c r="M65" s="97">
        <v>3</v>
      </c>
      <c r="N65" s="96" t="s">
        <v>6</v>
      </c>
      <c r="O65" s="97">
        <v>2</v>
      </c>
      <c r="P65" s="96" t="s">
        <v>6</v>
      </c>
      <c r="Q65" s="97">
        <v>1</v>
      </c>
      <c r="R65" s="96" t="s">
        <v>6</v>
      </c>
      <c r="S65" s="97">
        <v>2</v>
      </c>
      <c r="T65" s="96" t="s">
        <v>6</v>
      </c>
      <c r="U65" s="97">
        <v>2</v>
      </c>
      <c r="V65" s="96" t="s">
        <v>6</v>
      </c>
      <c r="W65" s="97">
        <v>0</v>
      </c>
      <c r="X65" s="96" t="s">
        <v>6</v>
      </c>
      <c r="Y65" s="97">
        <v>3</v>
      </c>
      <c r="Z65" s="96" t="s">
        <v>6</v>
      </c>
      <c r="AA65" s="97">
        <v>2</v>
      </c>
      <c r="AB65" s="96" t="s">
        <v>6</v>
      </c>
      <c r="AC65" s="97">
        <v>4</v>
      </c>
      <c r="AD65" s="96" t="s">
        <v>6</v>
      </c>
      <c r="AE65" s="97">
        <v>2</v>
      </c>
      <c r="AF65" s="96" t="s">
        <v>6</v>
      </c>
      <c r="AG65" s="97">
        <v>0</v>
      </c>
      <c r="AH65" s="96" t="s">
        <v>6</v>
      </c>
      <c r="AI65" s="97">
        <v>2</v>
      </c>
      <c r="AJ65" s="96" t="s">
        <v>6</v>
      </c>
      <c r="AK65" s="97">
        <v>2</v>
      </c>
      <c r="AL65" s="96" t="s">
        <v>6</v>
      </c>
      <c r="AM65" s="97">
        <v>2</v>
      </c>
      <c r="AN65" s="96" t="s">
        <v>6</v>
      </c>
      <c r="AO65" s="97">
        <v>2</v>
      </c>
      <c r="AP65" s="96" t="s">
        <v>6</v>
      </c>
      <c r="AQ65" s="97">
        <v>2</v>
      </c>
      <c r="AR65" s="96" t="s">
        <v>6</v>
      </c>
      <c r="AS65" s="97">
        <v>2</v>
      </c>
      <c r="AT65" s="96" t="s">
        <v>6</v>
      </c>
      <c r="AU65" s="97">
        <v>3</v>
      </c>
      <c r="AV65" s="96" t="s">
        <v>6</v>
      </c>
      <c r="AW65" s="97">
        <v>0</v>
      </c>
      <c r="AX65" s="96" t="s">
        <v>6</v>
      </c>
      <c r="AY65" s="97">
        <v>0</v>
      </c>
      <c r="AZ65" s="96" t="s">
        <v>6</v>
      </c>
      <c r="BA65" s="97">
        <v>3</v>
      </c>
      <c r="BB65" s="96" t="s">
        <v>6</v>
      </c>
      <c r="BC65" s="97">
        <v>3</v>
      </c>
      <c r="BD65" s="96" t="s">
        <v>6</v>
      </c>
      <c r="BE65" s="98">
        <v>0</v>
      </c>
      <c r="BF65" s="96" t="s">
        <v>6</v>
      </c>
      <c r="BG65" s="98">
        <v>1</v>
      </c>
      <c r="BH65" s="96" t="s">
        <v>6</v>
      </c>
      <c r="BI65" s="98">
        <v>1</v>
      </c>
      <c r="BJ65" s="96" t="s">
        <v>6</v>
      </c>
      <c r="BK65" s="98">
        <v>0</v>
      </c>
    </row>
    <row r="66" spans="1:63" ht="12" customHeight="1" x14ac:dyDescent="0.25">
      <c r="A66" s="137"/>
      <c r="B66" s="96" t="s">
        <v>361</v>
      </c>
      <c r="C66" s="97">
        <v>4</v>
      </c>
      <c r="D66" s="96" t="s">
        <v>361</v>
      </c>
      <c r="E66" s="97">
        <v>4</v>
      </c>
      <c r="F66" s="96" t="s">
        <v>361</v>
      </c>
      <c r="G66" s="97">
        <v>2</v>
      </c>
      <c r="H66" s="96" t="s">
        <v>361</v>
      </c>
      <c r="I66" s="97">
        <v>2</v>
      </c>
      <c r="J66" s="96" t="s">
        <v>361</v>
      </c>
      <c r="K66" s="97">
        <v>4</v>
      </c>
      <c r="L66" s="96" t="s">
        <v>361</v>
      </c>
      <c r="M66" s="97">
        <v>5</v>
      </c>
      <c r="N66" s="96" t="s">
        <v>361</v>
      </c>
      <c r="O66" s="97">
        <v>5</v>
      </c>
      <c r="P66" s="96" t="s">
        <v>361</v>
      </c>
      <c r="Q66" s="97">
        <v>5</v>
      </c>
      <c r="R66" s="96" t="s">
        <v>361</v>
      </c>
      <c r="S66" s="97">
        <v>4</v>
      </c>
      <c r="T66" s="96" t="s">
        <v>361</v>
      </c>
      <c r="U66" s="97">
        <v>5</v>
      </c>
      <c r="V66" s="96" t="s">
        <v>361</v>
      </c>
      <c r="W66" s="97">
        <v>3</v>
      </c>
      <c r="X66" s="96" t="s">
        <v>361</v>
      </c>
      <c r="Y66" s="97">
        <v>5</v>
      </c>
      <c r="Z66" s="96" t="s">
        <v>361</v>
      </c>
      <c r="AA66" s="97">
        <v>6</v>
      </c>
      <c r="AB66" s="96" t="s">
        <v>361</v>
      </c>
      <c r="AC66" s="97">
        <v>5</v>
      </c>
      <c r="AD66" s="96" t="s">
        <v>361</v>
      </c>
      <c r="AE66" s="97">
        <v>5</v>
      </c>
      <c r="AF66" s="96" t="s">
        <v>361</v>
      </c>
      <c r="AG66" s="97">
        <v>4</v>
      </c>
      <c r="AH66" s="96" t="s">
        <v>361</v>
      </c>
      <c r="AI66" s="97">
        <v>7</v>
      </c>
      <c r="AJ66" s="96" t="s">
        <v>361</v>
      </c>
      <c r="AK66" s="97">
        <v>6</v>
      </c>
      <c r="AL66" s="96" t="s">
        <v>361</v>
      </c>
      <c r="AM66" s="97">
        <v>7</v>
      </c>
      <c r="AN66" s="96" t="s">
        <v>361</v>
      </c>
      <c r="AO66" s="97">
        <v>6</v>
      </c>
      <c r="AP66" s="96" t="s">
        <v>361</v>
      </c>
      <c r="AQ66" s="97">
        <v>7</v>
      </c>
      <c r="AR66" s="96" t="s">
        <v>361</v>
      </c>
      <c r="AS66" s="97">
        <v>7</v>
      </c>
      <c r="AT66" s="96" t="s">
        <v>361</v>
      </c>
      <c r="AU66" s="97">
        <v>4</v>
      </c>
      <c r="AV66" s="96" t="s">
        <v>361</v>
      </c>
      <c r="AW66" s="97">
        <v>3</v>
      </c>
      <c r="AX66" s="96" t="s">
        <v>361</v>
      </c>
      <c r="AY66" s="97">
        <v>7</v>
      </c>
      <c r="AZ66" s="96" t="s">
        <v>361</v>
      </c>
      <c r="BA66" s="97">
        <v>6</v>
      </c>
      <c r="BB66" s="96" t="s">
        <v>361</v>
      </c>
      <c r="BC66" s="97">
        <v>4</v>
      </c>
      <c r="BD66" s="96" t="s">
        <v>361</v>
      </c>
      <c r="BE66" s="98">
        <v>7</v>
      </c>
      <c r="BF66" s="96" t="s">
        <v>361</v>
      </c>
      <c r="BG66" s="98">
        <v>7</v>
      </c>
      <c r="BH66" s="96" t="s">
        <v>361</v>
      </c>
      <c r="BI66" s="98">
        <v>6</v>
      </c>
      <c r="BJ66" s="96" t="s">
        <v>361</v>
      </c>
      <c r="BK66" s="98">
        <v>7</v>
      </c>
    </row>
    <row r="67" spans="1:63" x14ac:dyDescent="0.25">
      <c r="A67" s="137"/>
      <c r="B67" s="111" t="s">
        <v>431</v>
      </c>
      <c r="C67" s="112">
        <v>0.4</v>
      </c>
      <c r="D67" s="111" t="s">
        <v>431</v>
      </c>
      <c r="E67" s="112">
        <v>0.5</v>
      </c>
      <c r="F67" s="111" t="s">
        <v>431</v>
      </c>
      <c r="G67" s="112">
        <v>0.5</v>
      </c>
      <c r="H67" s="111" t="s">
        <v>431</v>
      </c>
      <c r="I67" s="112">
        <v>0.6</v>
      </c>
      <c r="J67" s="111" t="s">
        <v>431</v>
      </c>
      <c r="K67" s="112">
        <v>0.4</v>
      </c>
      <c r="L67" s="111" t="s">
        <v>431</v>
      </c>
      <c r="M67" s="112">
        <v>0.2</v>
      </c>
      <c r="N67" s="111" t="s">
        <v>431</v>
      </c>
      <c r="O67" s="112">
        <v>0.2</v>
      </c>
      <c r="P67" s="111" t="s">
        <v>431</v>
      </c>
      <c r="Q67" s="112">
        <v>0.2</v>
      </c>
      <c r="R67" s="111" t="s">
        <v>431</v>
      </c>
      <c r="S67" s="112">
        <v>0.3</v>
      </c>
      <c r="T67" s="111" t="s">
        <v>431</v>
      </c>
      <c r="U67" s="112">
        <v>0.2</v>
      </c>
      <c r="V67" s="111" t="s">
        <v>431</v>
      </c>
      <c r="W67" s="112">
        <v>0.5</v>
      </c>
      <c r="X67" s="111" t="s">
        <v>431</v>
      </c>
      <c r="Y67" s="112">
        <v>0.1</v>
      </c>
      <c r="Z67" s="111" t="s">
        <v>431</v>
      </c>
      <c r="AA67" s="112">
        <v>0.1</v>
      </c>
      <c r="AB67" s="111" t="s">
        <v>431</v>
      </c>
      <c r="AC67" s="112">
        <v>0</v>
      </c>
      <c r="AD67" s="111" t="s">
        <v>431</v>
      </c>
      <c r="AE67" s="112">
        <v>0</v>
      </c>
      <c r="AF67" s="111" t="s">
        <v>431</v>
      </c>
      <c r="AG67" s="112">
        <v>0.3</v>
      </c>
      <c r="AH67" s="111" t="s">
        <v>431</v>
      </c>
      <c r="AI67" s="112">
        <v>0</v>
      </c>
      <c r="AJ67" s="111" t="s">
        <v>431</v>
      </c>
      <c r="AK67" s="112">
        <v>0.1</v>
      </c>
      <c r="AL67" s="111" t="s">
        <v>431</v>
      </c>
      <c r="AM67" s="112">
        <v>0</v>
      </c>
      <c r="AN67" s="111" t="s">
        <v>431</v>
      </c>
      <c r="AO67" s="112">
        <v>0.1</v>
      </c>
      <c r="AP67" s="111" t="s">
        <v>431</v>
      </c>
      <c r="AQ67" s="112">
        <v>0</v>
      </c>
      <c r="AR67" s="111" t="s">
        <v>431</v>
      </c>
      <c r="AS67" s="112">
        <v>0</v>
      </c>
      <c r="AT67" s="111" t="s">
        <v>431</v>
      </c>
      <c r="AU67" s="112">
        <v>0.3</v>
      </c>
      <c r="AV67" s="111" t="s">
        <v>431</v>
      </c>
      <c r="AW67" s="112">
        <v>0.3</v>
      </c>
      <c r="AX67" s="111" t="s">
        <v>431</v>
      </c>
      <c r="AY67" s="112">
        <v>0</v>
      </c>
      <c r="AZ67" s="111" t="s">
        <v>431</v>
      </c>
      <c r="BA67" s="112">
        <v>0</v>
      </c>
      <c r="BB67" s="111" t="s">
        <v>431</v>
      </c>
      <c r="BC67" s="112">
        <v>0.1</v>
      </c>
      <c r="BD67" s="111" t="s">
        <v>431</v>
      </c>
      <c r="BE67" s="113">
        <v>0.1</v>
      </c>
      <c r="BF67" s="111" t="s">
        <v>431</v>
      </c>
      <c r="BG67" s="113">
        <v>0</v>
      </c>
      <c r="BH67" s="111" t="s">
        <v>431</v>
      </c>
      <c r="BI67" s="113">
        <v>0</v>
      </c>
      <c r="BJ67" s="111" t="s">
        <v>431</v>
      </c>
      <c r="BK67" s="113">
        <v>0</v>
      </c>
    </row>
    <row r="68" spans="1:63" x14ac:dyDescent="0.25">
      <c r="A68" s="137"/>
      <c r="B68" s="111" t="s">
        <v>432</v>
      </c>
      <c r="C68" s="112">
        <v>0</v>
      </c>
      <c r="D68" s="111" t="s">
        <v>432</v>
      </c>
      <c r="E68" s="112">
        <v>0</v>
      </c>
      <c r="F68" s="111" t="s">
        <v>432</v>
      </c>
      <c r="G68" s="112">
        <v>0</v>
      </c>
      <c r="H68" s="111" t="s">
        <v>432</v>
      </c>
      <c r="I68" s="112">
        <v>0</v>
      </c>
      <c r="J68" s="111" t="s">
        <v>432</v>
      </c>
      <c r="K68" s="112">
        <v>0</v>
      </c>
      <c r="L68" s="111" t="s">
        <v>432</v>
      </c>
      <c r="M68" s="112">
        <v>0</v>
      </c>
      <c r="N68" s="111" t="s">
        <v>432</v>
      </c>
      <c r="O68" s="112">
        <v>0</v>
      </c>
      <c r="P68" s="111" t="s">
        <v>432</v>
      </c>
      <c r="Q68" s="112">
        <v>0</v>
      </c>
      <c r="R68" s="111" t="s">
        <v>432</v>
      </c>
      <c r="S68" s="112">
        <v>0</v>
      </c>
      <c r="T68" s="111" t="s">
        <v>432</v>
      </c>
      <c r="U68" s="112">
        <v>0</v>
      </c>
      <c r="V68" s="111" t="s">
        <v>432</v>
      </c>
      <c r="W68" s="112">
        <v>0</v>
      </c>
      <c r="X68" s="111" t="s">
        <v>432</v>
      </c>
      <c r="Y68" s="112">
        <v>0</v>
      </c>
      <c r="Z68" s="111" t="s">
        <v>432</v>
      </c>
      <c r="AA68" s="112">
        <v>0</v>
      </c>
      <c r="AB68" s="111" t="s">
        <v>432</v>
      </c>
      <c r="AC68" s="112">
        <v>0</v>
      </c>
      <c r="AD68" s="111" t="s">
        <v>432</v>
      </c>
      <c r="AE68" s="112">
        <v>0.1</v>
      </c>
      <c r="AF68" s="111" t="s">
        <v>432</v>
      </c>
      <c r="AG68" s="112">
        <v>0</v>
      </c>
      <c r="AH68" s="111" t="s">
        <v>432</v>
      </c>
      <c r="AI68" s="112">
        <v>0</v>
      </c>
      <c r="AJ68" s="111" t="s">
        <v>432</v>
      </c>
      <c r="AK68" s="112">
        <v>0</v>
      </c>
      <c r="AL68" s="111" t="s">
        <v>432</v>
      </c>
      <c r="AM68" s="112">
        <v>0</v>
      </c>
      <c r="AN68" s="111" t="s">
        <v>432</v>
      </c>
      <c r="AO68" s="112">
        <v>0</v>
      </c>
      <c r="AP68" s="111" t="s">
        <v>432</v>
      </c>
      <c r="AQ68" s="112">
        <v>0</v>
      </c>
      <c r="AR68" s="111" t="s">
        <v>432</v>
      </c>
      <c r="AS68" s="112">
        <v>0</v>
      </c>
      <c r="AT68" s="111" t="s">
        <v>432</v>
      </c>
      <c r="AU68" s="112">
        <v>0</v>
      </c>
      <c r="AV68" s="111" t="s">
        <v>432</v>
      </c>
      <c r="AW68" s="112">
        <v>0.1</v>
      </c>
      <c r="AX68" s="111" t="s">
        <v>432</v>
      </c>
      <c r="AY68" s="112">
        <v>0</v>
      </c>
      <c r="AZ68" s="111" t="s">
        <v>432</v>
      </c>
      <c r="BA68" s="112">
        <v>0.1</v>
      </c>
      <c r="BB68" s="111" t="s">
        <v>432</v>
      </c>
      <c r="BC68" s="112">
        <v>0</v>
      </c>
      <c r="BD68" s="111" t="s">
        <v>432</v>
      </c>
      <c r="BE68" s="113">
        <v>0</v>
      </c>
      <c r="BF68" s="111" t="s">
        <v>432</v>
      </c>
      <c r="BG68" s="113">
        <v>0</v>
      </c>
      <c r="BH68" s="111" t="s">
        <v>432</v>
      </c>
      <c r="BI68" s="113">
        <v>0</v>
      </c>
      <c r="BJ68" s="111" t="s">
        <v>432</v>
      </c>
      <c r="BK68" s="113">
        <v>0</v>
      </c>
    </row>
    <row r="69" spans="1:63" x14ac:dyDescent="0.25">
      <c r="A69" s="137"/>
      <c r="B69" s="111" t="s">
        <v>433</v>
      </c>
      <c r="C69" s="112">
        <v>0.1</v>
      </c>
      <c r="D69" s="111" t="s">
        <v>433</v>
      </c>
      <c r="E69" s="112">
        <v>0</v>
      </c>
      <c r="F69" s="111" t="s">
        <v>433</v>
      </c>
      <c r="G69" s="112">
        <v>0.1</v>
      </c>
      <c r="H69" s="111" t="s">
        <v>433</v>
      </c>
      <c r="I69" s="112">
        <v>0.1</v>
      </c>
      <c r="J69" s="111" t="s">
        <v>433</v>
      </c>
      <c r="K69" s="112">
        <v>0</v>
      </c>
      <c r="L69" s="111" t="s">
        <v>433</v>
      </c>
      <c r="M69" s="112">
        <v>0</v>
      </c>
      <c r="N69" s="111" t="s">
        <v>433</v>
      </c>
      <c r="O69" s="112">
        <v>0.1</v>
      </c>
      <c r="P69" s="111" t="s">
        <v>433</v>
      </c>
      <c r="Q69" s="112">
        <v>0.2</v>
      </c>
      <c r="R69" s="111" t="s">
        <v>433</v>
      </c>
      <c r="S69" s="112">
        <v>0.1</v>
      </c>
      <c r="T69" s="111" t="s">
        <v>433</v>
      </c>
      <c r="U69" s="112">
        <v>0.1</v>
      </c>
      <c r="V69" s="111" t="s">
        <v>433</v>
      </c>
      <c r="W69" s="112">
        <v>0.2</v>
      </c>
      <c r="X69" s="111" t="s">
        <v>433</v>
      </c>
      <c r="Y69" s="112">
        <v>0.1</v>
      </c>
      <c r="Z69" s="111" t="s">
        <v>433</v>
      </c>
      <c r="AA69" s="112">
        <v>0.1</v>
      </c>
      <c r="AB69" s="111" t="s">
        <v>433</v>
      </c>
      <c r="AC69" s="112">
        <v>0.1</v>
      </c>
      <c r="AD69" s="111" t="s">
        <v>433</v>
      </c>
      <c r="AE69" s="112">
        <v>0.2</v>
      </c>
      <c r="AF69" s="111" t="s">
        <v>433</v>
      </c>
      <c r="AG69" s="112">
        <v>0.3</v>
      </c>
      <c r="AH69" s="111" t="s">
        <v>433</v>
      </c>
      <c r="AI69" s="112">
        <v>0.1</v>
      </c>
      <c r="AJ69" s="111" t="s">
        <v>433</v>
      </c>
      <c r="AK69" s="112">
        <v>0.1</v>
      </c>
      <c r="AL69" s="111" t="s">
        <v>433</v>
      </c>
      <c r="AM69" s="112">
        <v>0.1</v>
      </c>
      <c r="AN69" s="111" t="s">
        <v>433</v>
      </c>
      <c r="AO69" s="112">
        <v>0.1</v>
      </c>
      <c r="AP69" s="111" t="s">
        <v>433</v>
      </c>
      <c r="AQ69" s="112">
        <v>0.1</v>
      </c>
      <c r="AR69" s="111" t="s">
        <v>433</v>
      </c>
      <c r="AS69" s="112">
        <v>0.1</v>
      </c>
      <c r="AT69" s="111" t="s">
        <v>433</v>
      </c>
      <c r="AU69" s="112">
        <v>0</v>
      </c>
      <c r="AV69" s="111" t="s">
        <v>433</v>
      </c>
      <c r="AW69" s="112">
        <v>0.3</v>
      </c>
      <c r="AX69" s="111" t="s">
        <v>433</v>
      </c>
      <c r="AY69" s="112">
        <v>0.3</v>
      </c>
      <c r="AZ69" s="111" t="s">
        <v>433</v>
      </c>
      <c r="BA69" s="112">
        <v>0</v>
      </c>
      <c r="BB69" s="111" t="s">
        <v>433</v>
      </c>
      <c r="BC69" s="112">
        <v>0.2</v>
      </c>
      <c r="BD69" s="111" t="s">
        <v>433</v>
      </c>
      <c r="BE69" s="113">
        <v>0.2</v>
      </c>
      <c r="BF69" s="111" t="s">
        <v>433</v>
      </c>
      <c r="BG69" s="113">
        <v>0.2</v>
      </c>
      <c r="BH69" s="111" t="s">
        <v>433</v>
      </c>
      <c r="BI69" s="113">
        <v>0.3</v>
      </c>
      <c r="BJ69" s="111" t="s">
        <v>433</v>
      </c>
      <c r="BK69" s="113">
        <v>0.3</v>
      </c>
    </row>
    <row r="70" spans="1:63" x14ac:dyDescent="0.25">
      <c r="A70" s="137"/>
      <c r="B70" s="111" t="s">
        <v>6</v>
      </c>
      <c r="C70" s="112">
        <v>0.1</v>
      </c>
      <c r="D70" s="111" t="s">
        <v>6</v>
      </c>
      <c r="E70" s="112">
        <v>0.1</v>
      </c>
      <c r="F70" s="111" t="s">
        <v>6</v>
      </c>
      <c r="G70" s="112">
        <v>0.2</v>
      </c>
      <c r="H70" s="111" t="s">
        <v>6</v>
      </c>
      <c r="I70" s="112">
        <v>0.1</v>
      </c>
      <c r="J70" s="111" t="s">
        <v>6</v>
      </c>
      <c r="K70" s="112">
        <v>0.2</v>
      </c>
      <c r="L70" s="111" t="s">
        <v>6</v>
      </c>
      <c r="M70" s="112">
        <v>0.3</v>
      </c>
      <c r="N70" s="111" t="s">
        <v>6</v>
      </c>
      <c r="O70" s="112">
        <v>0.2</v>
      </c>
      <c r="P70" s="111" t="s">
        <v>6</v>
      </c>
      <c r="Q70" s="112">
        <v>0.1</v>
      </c>
      <c r="R70" s="111" t="s">
        <v>6</v>
      </c>
      <c r="S70" s="112">
        <v>0.2</v>
      </c>
      <c r="T70" s="111" t="s">
        <v>6</v>
      </c>
      <c r="U70" s="112">
        <v>0.2</v>
      </c>
      <c r="V70" s="111" t="s">
        <v>6</v>
      </c>
      <c r="W70" s="112">
        <v>0</v>
      </c>
      <c r="X70" s="111" t="s">
        <v>6</v>
      </c>
      <c r="Y70" s="112">
        <v>0.3</v>
      </c>
      <c r="Z70" s="111" t="s">
        <v>6</v>
      </c>
      <c r="AA70" s="112">
        <v>0.2</v>
      </c>
      <c r="AB70" s="111" t="s">
        <v>6</v>
      </c>
      <c r="AC70" s="112">
        <v>0.4</v>
      </c>
      <c r="AD70" s="111" t="s">
        <v>6</v>
      </c>
      <c r="AE70" s="112">
        <v>0.2</v>
      </c>
      <c r="AF70" s="111" t="s">
        <v>6</v>
      </c>
      <c r="AG70" s="112">
        <v>0</v>
      </c>
      <c r="AH70" s="111" t="s">
        <v>6</v>
      </c>
      <c r="AI70" s="112">
        <v>0.2</v>
      </c>
      <c r="AJ70" s="111" t="s">
        <v>6</v>
      </c>
      <c r="AK70" s="112">
        <v>0.2</v>
      </c>
      <c r="AL70" s="111" t="s">
        <v>6</v>
      </c>
      <c r="AM70" s="112">
        <v>0.2</v>
      </c>
      <c r="AN70" s="111" t="s">
        <v>6</v>
      </c>
      <c r="AO70" s="112">
        <v>0.2</v>
      </c>
      <c r="AP70" s="111" t="s">
        <v>6</v>
      </c>
      <c r="AQ70" s="112">
        <v>0.2</v>
      </c>
      <c r="AR70" s="111" t="s">
        <v>6</v>
      </c>
      <c r="AS70" s="112">
        <v>0.2</v>
      </c>
      <c r="AT70" s="111" t="s">
        <v>6</v>
      </c>
      <c r="AU70" s="112">
        <v>0.3</v>
      </c>
      <c r="AV70" s="111" t="s">
        <v>6</v>
      </c>
      <c r="AW70" s="112">
        <v>0</v>
      </c>
      <c r="AX70" s="111" t="s">
        <v>6</v>
      </c>
      <c r="AY70" s="112">
        <v>0</v>
      </c>
      <c r="AZ70" s="111" t="s">
        <v>6</v>
      </c>
      <c r="BA70" s="112">
        <v>0.3</v>
      </c>
      <c r="BB70" s="111" t="s">
        <v>6</v>
      </c>
      <c r="BC70" s="112">
        <v>0.3</v>
      </c>
      <c r="BD70" s="111" t="s">
        <v>6</v>
      </c>
      <c r="BE70" s="113">
        <v>0</v>
      </c>
      <c r="BF70" s="111" t="s">
        <v>6</v>
      </c>
      <c r="BG70" s="113">
        <v>0.1</v>
      </c>
      <c r="BH70" s="111" t="s">
        <v>6</v>
      </c>
      <c r="BI70" s="113">
        <v>0.1</v>
      </c>
      <c r="BJ70" s="111" t="s">
        <v>6</v>
      </c>
      <c r="BK70" s="113">
        <v>0</v>
      </c>
    </row>
    <row r="71" spans="1:63" x14ac:dyDescent="0.25">
      <c r="A71" s="137"/>
      <c r="B71" s="114" t="s">
        <v>361</v>
      </c>
      <c r="C71" s="115">
        <v>0.4</v>
      </c>
      <c r="D71" s="114" t="s">
        <v>361</v>
      </c>
      <c r="E71" s="115">
        <v>0.4</v>
      </c>
      <c r="F71" s="114" t="s">
        <v>361</v>
      </c>
      <c r="G71" s="115">
        <v>0.2</v>
      </c>
      <c r="H71" s="114" t="s">
        <v>361</v>
      </c>
      <c r="I71" s="115">
        <v>0.2</v>
      </c>
      <c r="J71" s="114" t="s">
        <v>361</v>
      </c>
      <c r="K71" s="115">
        <v>0.4</v>
      </c>
      <c r="L71" s="114" t="s">
        <v>361</v>
      </c>
      <c r="M71" s="115">
        <v>0.5</v>
      </c>
      <c r="N71" s="114" t="s">
        <v>361</v>
      </c>
      <c r="O71" s="115">
        <v>0.5</v>
      </c>
      <c r="P71" s="114" t="s">
        <v>361</v>
      </c>
      <c r="Q71" s="115">
        <v>0.5</v>
      </c>
      <c r="R71" s="114" t="s">
        <v>361</v>
      </c>
      <c r="S71" s="115">
        <v>0.4</v>
      </c>
      <c r="T71" s="114" t="s">
        <v>361</v>
      </c>
      <c r="U71" s="115">
        <v>0.5</v>
      </c>
      <c r="V71" s="114" t="s">
        <v>361</v>
      </c>
      <c r="W71" s="115">
        <v>0.3</v>
      </c>
      <c r="X71" s="114" t="s">
        <v>361</v>
      </c>
      <c r="Y71" s="115">
        <v>0.5</v>
      </c>
      <c r="Z71" s="114" t="s">
        <v>361</v>
      </c>
      <c r="AA71" s="115">
        <v>0.6</v>
      </c>
      <c r="AB71" s="114" t="s">
        <v>361</v>
      </c>
      <c r="AC71" s="115">
        <v>0.5</v>
      </c>
      <c r="AD71" s="114" t="s">
        <v>361</v>
      </c>
      <c r="AE71" s="115">
        <v>0.5</v>
      </c>
      <c r="AF71" s="114" t="s">
        <v>361</v>
      </c>
      <c r="AG71" s="115">
        <v>0.4</v>
      </c>
      <c r="AH71" s="114" t="s">
        <v>361</v>
      </c>
      <c r="AI71" s="115">
        <v>0.7</v>
      </c>
      <c r="AJ71" s="114" t="s">
        <v>361</v>
      </c>
      <c r="AK71" s="115">
        <v>0.6</v>
      </c>
      <c r="AL71" s="114" t="s">
        <v>361</v>
      </c>
      <c r="AM71" s="115">
        <v>0.7</v>
      </c>
      <c r="AN71" s="114" t="s">
        <v>361</v>
      </c>
      <c r="AO71" s="115">
        <v>0.6</v>
      </c>
      <c r="AP71" s="114" t="s">
        <v>361</v>
      </c>
      <c r="AQ71" s="115">
        <v>0.7</v>
      </c>
      <c r="AR71" s="114" t="s">
        <v>361</v>
      </c>
      <c r="AS71" s="115">
        <v>0.7</v>
      </c>
      <c r="AT71" s="114" t="s">
        <v>361</v>
      </c>
      <c r="AU71" s="115">
        <v>0.4</v>
      </c>
      <c r="AV71" s="114" t="s">
        <v>361</v>
      </c>
      <c r="AW71" s="115">
        <v>0.3</v>
      </c>
      <c r="AX71" s="114" t="s">
        <v>361</v>
      </c>
      <c r="AY71" s="115">
        <v>0.7</v>
      </c>
      <c r="AZ71" s="114" t="s">
        <v>361</v>
      </c>
      <c r="BA71" s="115">
        <v>0.6</v>
      </c>
      <c r="BB71" s="114" t="s">
        <v>361</v>
      </c>
      <c r="BC71" s="115">
        <v>0.4</v>
      </c>
      <c r="BD71" s="114" t="s">
        <v>361</v>
      </c>
      <c r="BE71" s="116">
        <v>0.7</v>
      </c>
      <c r="BF71" s="114" t="s">
        <v>361</v>
      </c>
      <c r="BG71" s="116">
        <v>0.7</v>
      </c>
      <c r="BH71" s="114" t="s">
        <v>361</v>
      </c>
      <c r="BI71" s="116">
        <v>0.6</v>
      </c>
      <c r="BJ71" s="114" t="s">
        <v>361</v>
      </c>
      <c r="BK71" s="116">
        <v>0.7</v>
      </c>
    </row>
    <row r="72" spans="1:63" ht="12" customHeight="1" x14ac:dyDescent="0.25">
      <c r="A72" s="137" t="s">
        <v>435</v>
      </c>
      <c r="B72" s="96" t="s">
        <v>431</v>
      </c>
      <c r="C72" s="97">
        <v>8</v>
      </c>
      <c r="D72" s="96" t="s">
        <v>431</v>
      </c>
      <c r="E72" s="97">
        <v>8</v>
      </c>
      <c r="F72" s="96" t="s">
        <v>431</v>
      </c>
      <c r="G72" s="97">
        <v>8</v>
      </c>
      <c r="H72" s="96" t="s">
        <v>431</v>
      </c>
      <c r="I72" s="97">
        <v>8</v>
      </c>
      <c r="J72" s="96" t="s">
        <v>431</v>
      </c>
      <c r="K72" s="97">
        <v>11</v>
      </c>
      <c r="L72" s="96" t="s">
        <v>431</v>
      </c>
      <c r="M72" s="97">
        <v>6</v>
      </c>
      <c r="N72" s="96" t="s">
        <v>431</v>
      </c>
      <c r="O72" s="97">
        <v>6</v>
      </c>
      <c r="P72" s="96" t="s">
        <v>431</v>
      </c>
      <c r="Q72" s="97">
        <v>9</v>
      </c>
      <c r="R72" s="96" t="s">
        <v>431</v>
      </c>
      <c r="S72" s="97">
        <v>7</v>
      </c>
      <c r="T72" s="96" t="s">
        <v>431</v>
      </c>
      <c r="U72" s="97">
        <v>7</v>
      </c>
      <c r="V72" s="96" t="s">
        <v>431</v>
      </c>
      <c r="W72" s="97">
        <v>10</v>
      </c>
      <c r="X72" s="96" t="s">
        <v>431</v>
      </c>
      <c r="Y72" s="97">
        <v>2</v>
      </c>
      <c r="Z72" s="96" t="s">
        <v>431</v>
      </c>
      <c r="AA72" s="97">
        <v>2</v>
      </c>
      <c r="AB72" s="96" t="s">
        <v>431</v>
      </c>
      <c r="AC72" s="97">
        <v>2</v>
      </c>
      <c r="AD72" s="96" t="s">
        <v>431</v>
      </c>
      <c r="AE72" s="97">
        <v>0</v>
      </c>
      <c r="AF72" s="96" t="s">
        <v>431</v>
      </c>
      <c r="AG72" s="97">
        <v>6</v>
      </c>
      <c r="AH72" s="96" t="s">
        <v>431</v>
      </c>
      <c r="AI72" s="97">
        <v>0</v>
      </c>
      <c r="AJ72" s="96" t="s">
        <v>431</v>
      </c>
      <c r="AK72" s="97">
        <v>2</v>
      </c>
      <c r="AL72" s="96" t="s">
        <v>431</v>
      </c>
      <c r="AM72" s="97">
        <v>1</v>
      </c>
      <c r="AN72" s="96" t="s">
        <v>431</v>
      </c>
      <c r="AO72" s="97">
        <v>3</v>
      </c>
      <c r="AP72" s="96" t="s">
        <v>431</v>
      </c>
      <c r="AQ72" s="97">
        <v>1</v>
      </c>
      <c r="AR72" s="96" t="s">
        <v>431</v>
      </c>
      <c r="AS72" s="97">
        <v>2</v>
      </c>
      <c r="AT72" s="96" t="s">
        <v>431</v>
      </c>
      <c r="AU72" s="97">
        <v>0</v>
      </c>
      <c r="AV72" s="96" t="s">
        <v>431</v>
      </c>
      <c r="AW72" s="97">
        <v>7</v>
      </c>
      <c r="AX72" s="96" t="s">
        <v>431</v>
      </c>
      <c r="AY72" s="97">
        <v>1</v>
      </c>
      <c r="AZ72" s="96" t="s">
        <v>431</v>
      </c>
      <c r="BA72" s="97">
        <v>0</v>
      </c>
      <c r="BB72" s="96" t="s">
        <v>431</v>
      </c>
      <c r="BC72" s="97">
        <v>2</v>
      </c>
      <c r="BD72" s="96" t="s">
        <v>431</v>
      </c>
      <c r="BE72" s="98">
        <v>3</v>
      </c>
      <c r="BF72" s="96" t="s">
        <v>431</v>
      </c>
      <c r="BG72" s="98">
        <v>1</v>
      </c>
      <c r="BH72" s="96" t="s">
        <v>431</v>
      </c>
      <c r="BI72" s="98">
        <v>0</v>
      </c>
      <c r="BJ72" s="96" t="s">
        <v>431</v>
      </c>
      <c r="BK72" s="98">
        <v>1</v>
      </c>
    </row>
    <row r="73" spans="1:63" ht="12" customHeight="1" x14ac:dyDescent="0.25">
      <c r="A73" s="137"/>
      <c r="B73" s="96" t="s">
        <v>432</v>
      </c>
      <c r="C73" s="97">
        <v>0</v>
      </c>
      <c r="D73" s="96" t="s">
        <v>432</v>
      </c>
      <c r="E73" s="97">
        <v>0</v>
      </c>
      <c r="F73" s="96" t="s">
        <v>432</v>
      </c>
      <c r="G73" s="97">
        <v>0</v>
      </c>
      <c r="H73" s="96" t="s">
        <v>432</v>
      </c>
      <c r="I73" s="97">
        <v>0</v>
      </c>
      <c r="J73" s="96" t="s">
        <v>432</v>
      </c>
      <c r="K73" s="97">
        <v>0</v>
      </c>
      <c r="L73" s="96" t="s">
        <v>432</v>
      </c>
      <c r="M73" s="97">
        <v>1</v>
      </c>
      <c r="N73" s="96" t="s">
        <v>432</v>
      </c>
      <c r="O73" s="97">
        <v>0</v>
      </c>
      <c r="P73" s="96" t="s">
        <v>432</v>
      </c>
      <c r="Q73" s="97">
        <v>0</v>
      </c>
      <c r="R73" s="96" t="s">
        <v>432</v>
      </c>
      <c r="S73" s="97">
        <v>1</v>
      </c>
      <c r="T73" s="96" t="s">
        <v>432</v>
      </c>
      <c r="U73" s="97">
        <v>1</v>
      </c>
      <c r="V73" s="96" t="s">
        <v>432</v>
      </c>
      <c r="W73" s="97">
        <v>1</v>
      </c>
      <c r="X73" s="96" t="s">
        <v>432</v>
      </c>
      <c r="Y73" s="97">
        <v>2</v>
      </c>
      <c r="Z73" s="96" t="s">
        <v>432</v>
      </c>
      <c r="AA73" s="97">
        <v>2</v>
      </c>
      <c r="AB73" s="96" t="s">
        <v>432</v>
      </c>
      <c r="AC73" s="97">
        <v>4</v>
      </c>
      <c r="AD73" s="96" t="s">
        <v>432</v>
      </c>
      <c r="AE73" s="97">
        <v>5</v>
      </c>
      <c r="AF73" s="96" t="s">
        <v>432</v>
      </c>
      <c r="AG73" s="97">
        <v>2</v>
      </c>
      <c r="AH73" s="96" t="s">
        <v>432</v>
      </c>
      <c r="AI73" s="97">
        <v>3</v>
      </c>
      <c r="AJ73" s="96" t="s">
        <v>432</v>
      </c>
      <c r="AK73" s="97">
        <v>1</v>
      </c>
      <c r="AL73" s="96" t="s">
        <v>432</v>
      </c>
      <c r="AM73" s="97">
        <v>1</v>
      </c>
      <c r="AN73" s="96" t="s">
        <v>432</v>
      </c>
      <c r="AO73" s="97">
        <v>1</v>
      </c>
      <c r="AP73" s="96" t="s">
        <v>432</v>
      </c>
      <c r="AQ73" s="97">
        <v>1</v>
      </c>
      <c r="AR73" s="96" t="s">
        <v>432</v>
      </c>
      <c r="AS73" s="97">
        <v>1</v>
      </c>
      <c r="AT73" s="96" t="s">
        <v>432</v>
      </c>
      <c r="AU73" s="97">
        <v>1</v>
      </c>
      <c r="AV73" s="96" t="s">
        <v>432</v>
      </c>
      <c r="AW73" s="97">
        <v>1</v>
      </c>
      <c r="AX73" s="96" t="s">
        <v>432</v>
      </c>
      <c r="AY73" s="97">
        <v>1</v>
      </c>
      <c r="AZ73" s="96" t="s">
        <v>432</v>
      </c>
      <c r="BA73" s="97">
        <v>2</v>
      </c>
      <c r="BB73" s="96" t="s">
        <v>432</v>
      </c>
      <c r="BC73" s="97">
        <v>1</v>
      </c>
      <c r="BD73" s="96" t="s">
        <v>432</v>
      </c>
      <c r="BE73" s="98">
        <v>0</v>
      </c>
      <c r="BF73" s="96" t="s">
        <v>432</v>
      </c>
      <c r="BG73" s="98">
        <v>1</v>
      </c>
      <c r="BH73" s="96" t="s">
        <v>432</v>
      </c>
      <c r="BI73" s="98">
        <v>3</v>
      </c>
      <c r="BJ73" s="96" t="s">
        <v>432</v>
      </c>
      <c r="BK73" s="98">
        <v>2</v>
      </c>
    </row>
    <row r="74" spans="1:63" ht="12" customHeight="1" x14ac:dyDescent="0.25">
      <c r="A74" s="137"/>
      <c r="B74" s="96" t="s">
        <v>433</v>
      </c>
      <c r="C74" s="97">
        <v>0</v>
      </c>
      <c r="D74" s="96" t="s">
        <v>433</v>
      </c>
      <c r="E74" s="97">
        <v>1</v>
      </c>
      <c r="F74" s="96" t="s">
        <v>433</v>
      </c>
      <c r="G74" s="97">
        <v>1</v>
      </c>
      <c r="H74" s="96" t="s">
        <v>433</v>
      </c>
      <c r="I74" s="97">
        <v>1</v>
      </c>
      <c r="J74" s="96" t="s">
        <v>433</v>
      </c>
      <c r="K74" s="97">
        <v>0</v>
      </c>
      <c r="L74" s="96" t="s">
        <v>433</v>
      </c>
      <c r="M74" s="97">
        <v>1</v>
      </c>
      <c r="N74" s="96" t="s">
        <v>433</v>
      </c>
      <c r="O74" s="97">
        <v>1</v>
      </c>
      <c r="P74" s="96" t="s">
        <v>433</v>
      </c>
      <c r="Q74" s="97">
        <v>1</v>
      </c>
      <c r="R74" s="96" t="s">
        <v>433</v>
      </c>
      <c r="S74" s="97">
        <v>1</v>
      </c>
      <c r="T74" s="96" t="s">
        <v>433</v>
      </c>
      <c r="U74" s="97">
        <v>0</v>
      </c>
      <c r="V74" s="96" t="s">
        <v>433</v>
      </c>
      <c r="W74" s="97">
        <v>1</v>
      </c>
      <c r="X74" s="96" t="s">
        <v>433</v>
      </c>
      <c r="Y74" s="97">
        <v>3</v>
      </c>
      <c r="Z74" s="96" t="s">
        <v>433</v>
      </c>
      <c r="AA74" s="97">
        <v>2</v>
      </c>
      <c r="AB74" s="96" t="s">
        <v>433</v>
      </c>
      <c r="AC74" s="97">
        <v>1</v>
      </c>
      <c r="AD74" s="96" t="s">
        <v>433</v>
      </c>
      <c r="AE74" s="97">
        <v>3</v>
      </c>
      <c r="AF74" s="96" t="s">
        <v>433</v>
      </c>
      <c r="AG74" s="97">
        <v>3</v>
      </c>
      <c r="AH74" s="96" t="s">
        <v>433</v>
      </c>
      <c r="AI74" s="97">
        <v>5</v>
      </c>
      <c r="AJ74" s="96" t="s">
        <v>433</v>
      </c>
      <c r="AK74" s="97">
        <v>6</v>
      </c>
      <c r="AL74" s="96" t="s">
        <v>433</v>
      </c>
      <c r="AM74" s="97">
        <v>6</v>
      </c>
      <c r="AN74" s="96" t="s">
        <v>433</v>
      </c>
      <c r="AO74" s="97">
        <v>5</v>
      </c>
      <c r="AP74" s="96" t="s">
        <v>433</v>
      </c>
      <c r="AQ74" s="97">
        <v>5</v>
      </c>
      <c r="AR74" s="96" t="s">
        <v>433</v>
      </c>
      <c r="AS74" s="97">
        <v>5</v>
      </c>
      <c r="AT74" s="96" t="s">
        <v>433</v>
      </c>
      <c r="AU74" s="97">
        <v>3</v>
      </c>
      <c r="AV74" s="96" t="s">
        <v>433</v>
      </c>
      <c r="AW74" s="97">
        <v>2</v>
      </c>
      <c r="AX74" s="96" t="s">
        <v>433</v>
      </c>
      <c r="AY74" s="97">
        <v>4</v>
      </c>
      <c r="AZ74" s="96" t="s">
        <v>433</v>
      </c>
      <c r="BA74" s="97">
        <v>3</v>
      </c>
      <c r="BB74" s="96" t="s">
        <v>433</v>
      </c>
      <c r="BC74" s="97">
        <v>4</v>
      </c>
      <c r="BD74" s="96" t="s">
        <v>433</v>
      </c>
      <c r="BE74" s="98">
        <v>5</v>
      </c>
      <c r="BF74" s="96" t="s">
        <v>433</v>
      </c>
      <c r="BG74" s="98">
        <v>4</v>
      </c>
      <c r="BH74" s="96" t="s">
        <v>433</v>
      </c>
      <c r="BI74" s="98">
        <v>4</v>
      </c>
      <c r="BJ74" s="96" t="s">
        <v>433</v>
      </c>
      <c r="BK74" s="98">
        <v>4</v>
      </c>
    </row>
    <row r="75" spans="1:63" ht="12" customHeight="1" x14ac:dyDescent="0.25">
      <c r="A75" s="137"/>
      <c r="B75" s="96" t="s">
        <v>6</v>
      </c>
      <c r="C75" s="97">
        <v>0</v>
      </c>
      <c r="D75" s="96" t="s">
        <v>6</v>
      </c>
      <c r="E75" s="97">
        <v>0</v>
      </c>
      <c r="F75" s="96" t="s">
        <v>6</v>
      </c>
      <c r="G75" s="97">
        <v>0</v>
      </c>
      <c r="H75" s="96" t="s">
        <v>6</v>
      </c>
      <c r="I75" s="97">
        <v>0</v>
      </c>
      <c r="J75" s="96" t="s">
        <v>6</v>
      </c>
      <c r="K75" s="97">
        <v>0</v>
      </c>
      <c r="L75" s="96" t="s">
        <v>6</v>
      </c>
      <c r="M75" s="97">
        <v>0</v>
      </c>
      <c r="N75" s="96" t="s">
        <v>6</v>
      </c>
      <c r="O75" s="97">
        <v>0</v>
      </c>
      <c r="P75" s="96" t="s">
        <v>6</v>
      </c>
      <c r="Q75" s="97">
        <v>0</v>
      </c>
      <c r="R75" s="96" t="s">
        <v>6</v>
      </c>
      <c r="S75" s="97">
        <v>0</v>
      </c>
      <c r="T75" s="96" t="s">
        <v>6</v>
      </c>
      <c r="U75" s="97">
        <v>0</v>
      </c>
      <c r="V75" s="96" t="s">
        <v>6</v>
      </c>
      <c r="W75" s="97">
        <v>0</v>
      </c>
      <c r="X75" s="96" t="s">
        <v>6</v>
      </c>
      <c r="Y75" s="97">
        <v>0</v>
      </c>
      <c r="Z75" s="96" t="s">
        <v>6</v>
      </c>
      <c r="AA75" s="97">
        <v>0</v>
      </c>
      <c r="AB75" s="96" t="s">
        <v>6</v>
      </c>
      <c r="AC75" s="97">
        <v>2</v>
      </c>
      <c r="AD75" s="96" t="s">
        <v>6</v>
      </c>
      <c r="AE75" s="97">
        <v>2</v>
      </c>
      <c r="AF75" s="96" t="s">
        <v>6</v>
      </c>
      <c r="AG75" s="97">
        <v>1</v>
      </c>
      <c r="AH75" s="96" t="s">
        <v>6</v>
      </c>
      <c r="AI75" s="97">
        <v>2</v>
      </c>
      <c r="AJ75" s="96" t="s">
        <v>6</v>
      </c>
      <c r="AK75" s="97">
        <v>1</v>
      </c>
      <c r="AL75" s="96" t="s">
        <v>6</v>
      </c>
      <c r="AM75" s="97">
        <v>1</v>
      </c>
      <c r="AN75" s="96" t="s">
        <v>6</v>
      </c>
      <c r="AO75" s="97">
        <v>2</v>
      </c>
      <c r="AP75" s="96" t="s">
        <v>6</v>
      </c>
      <c r="AQ75" s="97">
        <v>1</v>
      </c>
      <c r="AR75" s="96" t="s">
        <v>6</v>
      </c>
      <c r="AS75" s="97">
        <v>1</v>
      </c>
      <c r="AT75" s="96" t="s">
        <v>6</v>
      </c>
      <c r="AU75" s="97">
        <v>4</v>
      </c>
      <c r="AV75" s="96" t="s">
        <v>6</v>
      </c>
      <c r="AW75" s="97">
        <v>1</v>
      </c>
      <c r="AX75" s="96" t="s">
        <v>6</v>
      </c>
      <c r="AY75" s="97">
        <v>3</v>
      </c>
      <c r="AZ75" s="96" t="s">
        <v>6</v>
      </c>
      <c r="BA75" s="97">
        <v>5</v>
      </c>
      <c r="BB75" s="96" t="s">
        <v>6</v>
      </c>
      <c r="BC75" s="97">
        <v>3</v>
      </c>
      <c r="BD75" s="96" t="s">
        <v>6</v>
      </c>
      <c r="BE75" s="98">
        <v>1</v>
      </c>
      <c r="BF75" s="96" t="s">
        <v>6</v>
      </c>
      <c r="BG75" s="98">
        <v>2</v>
      </c>
      <c r="BH75" s="96" t="s">
        <v>6</v>
      </c>
      <c r="BI75" s="98">
        <v>3</v>
      </c>
      <c r="BJ75" s="96" t="s">
        <v>6</v>
      </c>
      <c r="BK75" s="98">
        <v>3</v>
      </c>
    </row>
    <row r="76" spans="1:63" ht="12" customHeight="1" x14ac:dyDescent="0.25">
      <c r="A76" s="137"/>
      <c r="B76" s="96" t="s">
        <v>361</v>
      </c>
      <c r="C76" s="97">
        <v>5</v>
      </c>
      <c r="D76" s="96" t="s">
        <v>361</v>
      </c>
      <c r="E76" s="97">
        <v>4</v>
      </c>
      <c r="F76" s="96" t="s">
        <v>361</v>
      </c>
      <c r="G76" s="97">
        <v>4</v>
      </c>
      <c r="H76" s="96" t="s">
        <v>361</v>
      </c>
      <c r="I76" s="97">
        <v>4</v>
      </c>
      <c r="J76" s="96" t="s">
        <v>361</v>
      </c>
      <c r="K76" s="97">
        <v>2</v>
      </c>
      <c r="L76" s="96" t="s">
        <v>361</v>
      </c>
      <c r="M76" s="97">
        <v>5</v>
      </c>
      <c r="N76" s="96" t="s">
        <v>361</v>
      </c>
      <c r="O76" s="97">
        <v>6</v>
      </c>
      <c r="P76" s="96" t="s">
        <v>361</v>
      </c>
      <c r="Q76" s="97">
        <v>3</v>
      </c>
      <c r="R76" s="96" t="s">
        <v>361</v>
      </c>
      <c r="S76" s="97">
        <v>4</v>
      </c>
      <c r="T76" s="96" t="s">
        <v>361</v>
      </c>
      <c r="U76" s="97">
        <v>5</v>
      </c>
      <c r="V76" s="96" t="s">
        <v>361</v>
      </c>
      <c r="W76" s="97">
        <v>1</v>
      </c>
      <c r="X76" s="96" t="s">
        <v>361</v>
      </c>
      <c r="Y76" s="97">
        <v>6</v>
      </c>
      <c r="Z76" s="96" t="s">
        <v>361</v>
      </c>
      <c r="AA76" s="97">
        <v>7</v>
      </c>
      <c r="AB76" s="96" t="s">
        <v>361</v>
      </c>
      <c r="AC76" s="97">
        <v>4</v>
      </c>
      <c r="AD76" s="96" t="s">
        <v>361</v>
      </c>
      <c r="AE76" s="97">
        <v>3</v>
      </c>
      <c r="AF76" s="96" t="s">
        <v>361</v>
      </c>
      <c r="AG76" s="97">
        <v>1</v>
      </c>
      <c r="AH76" s="96" t="s">
        <v>361</v>
      </c>
      <c r="AI76" s="97">
        <v>3</v>
      </c>
      <c r="AJ76" s="96" t="s">
        <v>361</v>
      </c>
      <c r="AK76" s="97">
        <v>3</v>
      </c>
      <c r="AL76" s="96" t="s">
        <v>361</v>
      </c>
      <c r="AM76" s="97">
        <v>4</v>
      </c>
      <c r="AN76" s="96" t="s">
        <v>361</v>
      </c>
      <c r="AO76" s="97">
        <v>2</v>
      </c>
      <c r="AP76" s="96" t="s">
        <v>361</v>
      </c>
      <c r="AQ76" s="97">
        <v>5</v>
      </c>
      <c r="AR76" s="96" t="s">
        <v>361</v>
      </c>
      <c r="AS76" s="97">
        <v>4</v>
      </c>
      <c r="AT76" s="96" t="s">
        <v>361</v>
      </c>
      <c r="AU76" s="97">
        <v>5</v>
      </c>
      <c r="AV76" s="96" t="s">
        <v>361</v>
      </c>
      <c r="AW76" s="97">
        <v>2</v>
      </c>
      <c r="AX76" s="96" t="s">
        <v>361</v>
      </c>
      <c r="AY76" s="97">
        <v>4</v>
      </c>
      <c r="AZ76" s="96" t="s">
        <v>361</v>
      </c>
      <c r="BA76" s="97">
        <v>3</v>
      </c>
      <c r="BB76" s="96" t="s">
        <v>361</v>
      </c>
      <c r="BC76" s="97">
        <v>3</v>
      </c>
      <c r="BD76" s="96" t="s">
        <v>361</v>
      </c>
      <c r="BE76" s="98">
        <v>4</v>
      </c>
      <c r="BF76" s="96" t="s">
        <v>361</v>
      </c>
      <c r="BG76" s="98">
        <v>5</v>
      </c>
      <c r="BH76" s="96" t="s">
        <v>361</v>
      </c>
      <c r="BI76" s="98">
        <v>3</v>
      </c>
      <c r="BJ76" s="96" t="s">
        <v>361</v>
      </c>
      <c r="BK76" s="98">
        <v>3</v>
      </c>
    </row>
    <row r="77" spans="1:63" x14ac:dyDescent="0.25">
      <c r="A77" s="137"/>
      <c r="B77" s="111" t="s">
        <v>431</v>
      </c>
      <c r="C77" s="112">
        <v>0.61538461538461542</v>
      </c>
      <c r="D77" s="111" t="s">
        <v>431</v>
      </c>
      <c r="E77" s="112">
        <v>0.61538461538461542</v>
      </c>
      <c r="F77" s="111" t="s">
        <v>431</v>
      </c>
      <c r="G77" s="112">
        <v>0.61538461538461542</v>
      </c>
      <c r="H77" s="111" t="s">
        <v>431</v>
      </c>
      <c r="I77" s="112">
        <v>0.61538461538461542</v>
      </c>
      <c r="J77" s="111" t="s">
        <v>431</v>
      </c>
      <c r="K77" s="112">
        <v>0.84615384615384615</v>
      </c>
      <c r="L77" s="111" t="s">
        <v>431</v>
      </c>
      <c r="M77" s="112">
        <v>0.46153846153846156</v>
      </c>
      <c r="N77" s="111" t="s">
        <v>431</v>
      </c>
      <c r="O77" s="112">
        <v>0.46153846153846156</v>
      </c>
      <c r="P77" s="111" t="s">
        <v>431</v>
      </c>
      <c r="Q77" s="112">
        <v>0.69230769230769229</v>
      </c>
      <c r="R77" s="111" t="s">
        <v>431</v>
      </c>
      <c r="S77" s="112">
        <v>0.53846153846153844</v>
      </c>
      <c r="T77" s="111" t="s">
        <v>431</v>
      </c>
      <c r="U77" s="112">
        <v>0.53846153846153844</v>
      </c>
      <c r="V77" s="111" t="s">
        <v>431</v>
      </c>
      <c r="W77" s="112">
        <v>0.76923076923076927</v>
      </c>
      <c r="X77" s="111" t="s">
        <v>431</v>
      </c>
      <c r="Y77" s="112">
        <v>0.15384615384615385</v>
      </c>
      <c r="Z77" s="111" t="s">
        <v>431</v>
      </c>
      <c r="AA77" s="112">
        <v>0.15384615384615385</v>
      </c>
      <c r="AB77" s="111" t="s">
        <v>431</v>
      </c>
      <c r="AC77" s="112">
        <v>0.15384615384615385</v>
      </c>
      <c r="AD77" s="111" t="s">
        <v>431</v>
      </c>
      <c r="AE77" s="112">
        <v>0</v>
      </c>
      <c r="AF77" s="111" t="s">
        <v>431</v>
      </c>
      <c r="AG77" s="112">
        <v>0.46153846153846156</v>
      </c>
      <c r="AH77" s="111" t="s">
        <v>431</v>
      </c>
      <c r="AI77" s="112">
        <v>0</v>
      </c>
      <c r="AJ77" s="111" t="s">
        <v>431</v>
      </c>
      <c r="AK77" s="112">
        <v>0.15384615384615385</v>
      </c>
      <c r="AL77" s="111" t="s">
        <v>431</v>
      </c>
      <c r="AM77" s="112">
        <v>7.6923076923076927E-2</v>
      </c>
      <c r="AN77" s="111" t="s">
        <v>431</v>
      </c>
      <c r="AO77" s="112">
        <v>0.23076923076923078</v>
      </c>
      <c r="AP77" s="111" t="s">
        <v>431</v>
      </c>
      <c r="AQ77" s="112">
        <v>7.6923076923076927E-2</v>
      </c>
      <c r="AR77" s="111" t="s">
        <v>431</v>
      </c>
      <c r="AS77" s="112">
        <v>0.15384615384615385</v>
      </c>
      <c r="AT77" s="111" t="s">
        <v>431</v>
      </c>
      <c r="AU77" s="112">
        <v>0</v>
      </c>
      <c r="AV77" s="111" t="s">
        <v>431</v>
      </c>
      <c r="AW77" s="112">
        <v>0.53846153846153844</v>
      </c>
      <c r="AX77" s="111" t="s">
        <v>431</v>
      </c>
      <c r="AY77" s="112">
        <v>7.6923076923076927E-2</v>
      </c>
      <c r="AZ77" s="111" t="s">
        <v>431</v>
      </c>
      <c r="BA77" s="112">
        <v>0</v>
      </c>
      <c r="BB77" s="111" t="s">
        <v>431</v>
      </c>
      <c r="BC77" s="112">
        <v>0.15384615384615385</v>
      </c>
      <c r="BD77" s="111" t="s">
        <v>431</v>
      </c>
      <c r="BE77" s="113">
        <v>0.23076923076923078</v>
      </c>
      <c r="BF77" s="111" t="s">
        <v>431</v>
      </c>
      <c r="BG77" s="113">
        <v>7.6923076923076927E-2</v>
      </c>
      <c r="BH77" s="111" t="s">
        <v>431</v>
      </c>
      <c r="BI77" s="113">
        <v>0</v>
      </c>
      <c r="BJ77" s="111" t="s">
        <v>431</v>
      </c>
      <c r="BK77" s="113">
        <v>7.6923076923076927E-2</v>
      </c>
    </row>
    <row r="78" spans="1:63" x14ac:dyDescent="0.25">
      <c r="A78" s="137"/>
      <c r="B78" s="111" t="s">
        <v>432</v>
      </c>
      <c r="C78" s="112">
        <v>0</v>
      </c>
      <c r="D78" s="111" t="s">
        <v>432</v>
      </c>
      <c r="E78" s="112">
        <v>0</v>
      </c>
      <c r="F78" s="111" t="s">
        <v>432</v>
      </c>
      <c r="G78" s="112">
        <v>0</v>
      </c>
      <c r="H78" s="111" t="s">
        <v>432</v>
      </c>
      <c r="I78" s="112">
        <v>0</v>
      </c>
      <c r="J78" s="111" t="s">
        <v>432</v>
      </c>
      <c r="K78" s="112">
        <v>0</v>
      </c>
      <c r="L78" s="111" t="s">
        <v>432</v>
      </c>
      <c r="M78" s="112">
        <v>7.6923076923076927E-2</v>
      </c>
      <c r="N78" s="111" t="s">
        <v>432</v>
      </c>
      <c r="O78" s="112">
        <v>0</v>
      </c>
      <c r="P78" s="111" t="s">
        <v>432</v>
      </c>
      <c r="Q78" s="112">
        <v>0</v>
      </c>
      <c r="R78" s="111" t="s">
        <v>432</v>
      </c>
      <c r="S78" s="112">
        <v>7.6923076923076927E-2</v>
      </c>
      <c r="T78" s="111" t="s">
        <v>432</v>
      </c>
      <c r="U78" s="112">
        <v>7.6923076923076927E-2</v>
      </c>
      <c r="V78" s="111" t="s">
        <v>432</v>
      </c>
      <c r="W78" s="112">
        <v>7.6923076923076927E-2</v>
      </c>
      <c r="X78" s="111" t="s">
        <v>432</v>
      </c>
      <c r="Y78" s="112">
        <v>0.15384615384615385</v>
      </c>
      <c r="Z78" s="111" t="s">
        <v>432</v>
      </c>
      <c r="AA78" s="112">
        <v>0.15384615384615385</v>
      </c>
      <c r="AB78" s="111" t="s">
        <v>432</v>
      </c>
      <c r="AC78" s="112">
        <v>0.30769230769230771</v>
      </c>
      <c r="AD78" s="111" t="s">
        <v>432</v>
      </c>
      <c r="AE78" s="112">
        <v>0.38461538461538464</v>
      </c>
      <c r="AF78" s="111" t="s">
        <v>432</v>
      </c>
      <c r="AG78" s="112">
        <v>0.15384615384615385</v>
      </c>
      <c r="AH78" s="111" t="s">
        <v>432</v>
      </c>
      <c r="AI78" s="112">
        <v>0.23076923076923078</v>
      </c>
      <c r="AJ78" s="111" t="s">
        <v>432</v>
      </c>
      <c r="AK78" s="112">
        <v>7.6923076923076927E-2</v>
      </c>
      <c r="AL78" s="111" t="s">
        <v>432</v>
      </c>
      <c r="AM78" s="112">
        <v>7.6923076923076927E-2</v>
      </c>
      <c r="AN78" s="111" t="s">
        <v>432</v>
      </c>
      <c r="AO78" s="112">
        <v>7.6923076923076927E-2</v>
      </c>
      <c r="AP78" s="111" t="s">
        <v>432</v>
      </c>
      <c r="AQ78" s="112">
        <v>7.6923076923076927E-2</v>
      </c>
      <c r="AR78" s="111" t="s">
        <v>432</v>
      </c>
      <c r="AS78" s="112">
        <v>7.6923076923076927E-2</v>
      </c>
      <c r="AT78" s="111" t="s">
        <v>432</v>
      </c>
      <c r="AU78" s="112">
        <v>7.6923076923076927E-2</v>
      </c>
      <c r="AV78" s="111" t="s">
        <v>432</v>
      </c>
      <c r="AW78" s="112">
        <v>7.6923076923076927E-2</v>
      </c>
      <c r="AX78" s="111" t="s">
        <v>432</v>
      </c>
      <c r="AY78" s="112">
        <v>7.6923076923076927E-2</v>
      </c>
      <c r="AZ78" s="111" t="s">
        <v>432</v>
      </c>
      <c r="BA78" s="112">
        <v>0.15384615384615385</v>
      </c>
      <c r="BB78" s="111" t="s">
        <v>432</v>
      </c>
      <c r="BC78" s="112">
        <v>7.6923076923076927E-2</v>
      </c>
      <c r="BD78" s="111" t="s">
        <v>432</v>
      </c>
      <c r="BE78" s="113">
        <v>0</v>
      </c>
      <c r="BF78" s="111" t="s">
        <v>432</v>
      </c>
      <c r="BG78" s="113">
        <v>7.6923076923076927E-2</v>
      </c>
      <c r="BH78" s="111" t="s">
        <v>432</v>
      </c>
      <c r="BI78" s="113">
        <v>0.23076923076923078</v>
      </c>
      <c r="BJ78" s="111" t="s">
        <v>432</v>
      </c>
      <c r="BK78" s="113">
        <v>0.15384615384615385</v>
      </c>
    </row>
    <row r="79" spans="1:63" x14ac:dyDescent="0.25">
      <c r="A79" s="137"/>
      <c r="B79" s="111" t="s">
        <v>433</v>
      </c>
      <c r="C79" s="112">
        <v>0</v>
      </c>
      <c r="D79" s="111" t="s">
        <v>433</v>
      </c>
      <c r="E79" s="112">
        <v>7.6923076923076927E-2</v>
      </c>
      <c r="F79" s="111" t="s">
        <v>433</v>
      </c>
      <c r="G79" s="112">
        <v>7.6923076923076927E-2</v>
      </c>
      <c r="H79" s="111" t="s">
        <v>433</v>
      </c>
      <c r="I79" s="112">
        <v>7.6923076923076927E-2</v>
      </c>
      <c r="J79" s="111" t="s">
        <v>433</v>
      </c>
      <c r="K79" s="112">
        <v>0</v>
      </c>
      <c r="L79" s="111" t="s">
        <v>433</v>
      </c>
      <c r="M79" s="112">
        <v>7.6923076923076927E-2</v>
      </c>
      <c r="N79" s="111" t="s">
        <v>433</v>
      </c>
      <c r="O79" s="112">
        <v>7.6923076923076927E-2</v>
      </c>
      <c r="P79" s="111" t="s">
        <v>433</v>
      </c>
      <c r="Q79" s="112">
        <v>7.6923076923076927E-2</v>
      </c>
      <c r="R79" s="111" t="s">
        <v>433</v>
      </c>
      <c r="S79" s="112">
        <v>7.6923076923076927E-2</v>
      </c>
      <c r="T79" s="111" t="s">
        <v>433</v>
      </c>
      <c r="U79" s="112">
        <v>0</v>
      </c>
      <c r="V79" s="111" t="s">
        <v>433</v>
      </c>
      <c r="W79" s="112">
        <v>7.6923076923076927E-2</v>
      </c>
      <c r="X79" s="111" t="s">
        <v>433</v>
      </c>
      <c r="Y79" s="112">
        <v>0.23076923076923078</v>
      </c>
      <c r="Z79" s="111" t="s">
        <v>433</v>
      </c>
      <c r="AA79" s="112">
        <v>0.15384615384615385</v>
      </c>
      <c r="AB79" s="111" t="s">
        <v>433</v>
      </c>
      <c r="AC79" s="112">
        <v>7.6923076923076927E-2</v>
      </c>
      <c r="AD79" s="111" t="s">
        <v>433</v>
      </c>
      <c r="AE79" s="112">
        <v>0.23076923076923078</v>
      </c>
      <c r="AF79" s="111" t="s">
        <v>433</v>
      </c>
      <c r="AG79" s="112">
        <v>0.23076923076923078</v>
      </c>
      <c r="AH79" s="111" t="s">
        <v>433</v>
      </c>
      <c r="AI79" s="112">
        <v>0.38461538461538464</v>
      </c>
      <c r="AJ79" s="111" t="s">
        <v>433</v>
      </c>
      <c r="AK79" s="112">
        <v>0.46153846153846156</v>
      </c>
      <c r="AL79" s="111" t="s">
        <v>433</v>
      </c>
      <c r="AM79" s="112">
        <v>0.46153846153846156</v>
      </c>
      <c r="AN79" s="111" t="s">
        <v>433</v>
      </c>
      <c r="AO79" s="112">
        <v>0.38461538461538464</v>
      </c>
      <c r="AP79" s="111" t="s">
        <v>433</v>
      </c>
      <c r="AQ79" s="112">
        <v>0.38461538461538464</v>
      </c>
      <c r="AR79" s="111" t="s">
        <v>433</v>
      </c>
      <c r="AS79" s="112">
        <v>0.38461538461538464</v>
      </c>
      <c r="AT79" s="111" t="s">
        <v>433</v>
      </c>
      <c r="AU79" s="112">
        <v>0.23076923076923078</v>
      </c>
      <c r="AV79" s="111" t="s">
        <v>433</v>
      </c>
      <c r="AW79" s="112">
        <v>0.15384615384615385</v>
      </c>
      <c r="AX79" s="111" t="s">
        <v>433</v>
      </c>
      <c r="AY79" s="112">
        <v>0.30769230769230771</v>
      </c>
      <c r="AZ79" s="111" t="s">
        <v>433</v>
      </c>
      <c r="BA79" s="112">
        <v>0.23076923076923078</v>
      </c>
      <c r="BB79" s="111" t="s">
        <v>433</v>
      </c>
      <c r="BC79" s="112">
        <v>0.30769230769230771</v>
      </c>
      <c r="BD79" s="111" t="s">
        <v>433</v>
      </c>
      <c r="BE79" s="113">
        <v>0.38461538461538464</v>
      </c>
      <c r="BF79" s="111" t="s">
        <v>433</v>
      </c>
      <c r="BG79" s="113">
        <v>0.30769230769230771</v>
      </c>
      <c r="BH79" s="111" t="s">
        <v>433</v>
      </c>
      <c r="BI79" s="113">
        <v>0.30769230769230771</v>
      </c>
      <c r="BJ79" s="111" t="s">
        <v>433</v>
      </c>
      <c r="BK79" s="113">
        <v>0.30769230769230771</v>
      </c>
    </row>
    <row r="80" spans="1:63" x14ac:dyDescent="0.25">
      <c r="A80" s="137"/>
      <c r="B80" s="111" t="s">
        <v>6</v>
      </c>
      <c r="C80" s="112">
        <v>0</v>
      </c>
      <c r="D80" s="111" t="s">
        <v>6</v>
      </c>
      <c r="E80" s="112">
        <v>0</v>
      </c>
      <c r="F80" s="111" t="s">
        <v>6</v>
      </c>
      <c r="G80" s="112">
        <v>0</v>
      </c>
      <c r="H80" s="111" t="s">
        <v>6</v>
      </c>
      <c r="I80" s="112">
        <v>0</v>
      </c>
      <c r="J80" s="111" t="s">
        <v>6</v>
      </c>
      <c r="K80" s="112">
        <v>0</v>
      </c>
      <c r="L80" s="111" t="s">
        <v>6</v>
      </c>
      <c r="M80" s="112">
        <v>0</v>
      </c>
      <c r="N80" s="111" t="s">
        <v>6</v>
      </c>
      <c r="O80" s="112">
        <v>0</v>
      </c>
      <c r="P80" s="111" t="s">
        <v>6</v>
      </c>
      <c r="Q80" s="112">
        <v>0</v>
      </c>
      <c r="R80" s="111" t="s">
        <v>6</v>
      </c>
      <c r="S80" s="112">
        <v>0</v>
      </c>
      <c r="T80" s="111" t="s">
        <v>6</v>
      </c>
      <c r="U80" s="112">
        <v>0</v>
      </c>
      <c r="V80" s="111" t="s">
        <v>6</v>
      </c>
      <c r="W80" s="112">
        <v>0</v>
      </c>
      <c r="X80" s="111" t="s">
        <v>6</v>
      </c>
      <c r="Y80" s="112">
        <v>0</v>
      </c>
      <c r="Z80" s="111" t="s">
        <v>6</v>
      </c>
      <c r="AA80" s="112">
        <v>0</v>
      </c>
      <c r="AB80" s="111" t="s">
        <v>6</v>
      </c>
      <c r="AC80" s="112">
        <v>0.15384615384615385</v>
      </c>
      <c r="AD80" s="111" t="s">
        <v>6</v>
      </c>
      <c r="AE80" s="112">
        <v>0.15384615384615385</v>
      </c>
      <c r="AF80" s="111" t="s">
        <v>6</v>
      </c>
      <c r="AG80" s="112">
        <v>7.6923076923076927E-2</v>
      </c>
      <c r="AH80" s="111" t="s">
        <v>6</v>
      </c>
      <c r="AI80" s="112">
        <v>0.15384615384615385</v>
      </c>
      <c r="AJ80" s="111" t="s">
        <v>6</v>
      </c>
      <c r="AK80" s="112">
        <v>7.6923076923076927E-2</v>
      </c>
      <c r="AL80" s="111" t="s">
        <v>6</v>
      </c>
      <c r="AM80" s="112">
        <v>7.6923076923076927E-2</v>
      </c>
      <c r="AN80" s="111" t="s">
        <v>6</v>
      </c>
      <c r="AO80" s="112">
        <v>0.15384615384615385</v>
      </c>
      <c r="AP80" s="111" t="s">
        <v>6</v>
      </c>
      <c r="AQ80" s="112">
        <v>7.6923076923076927E-2</v>
      </c>
      <c r="AR80" s="111" t="s">
        <v>6</v>
      </c>
      <c r="AS80" s="112">
        <v>7.6923076923076927E-2</v>
      </c>
      <c r="AT80" s="111" t="s">
        <v>6</v>
      </c>
      <c r="AU80" s="112">
        <v>0.30769230769230771</v>
      </c>
      <c r="AV80" s="111" t="s">
        <v>6</v>
      </c>
      <c r="AW80" s="112">
        <v>7.6923076923076927E-2</v>
      </c>
      <c r="AX80" s="111" t="s">
        <v>6</v>
      </c>
      <c r="AY80" s="112">
        <v>0.23076923076923078</v>
      </c>
      <c r="AZ80" s="111" t="s">
        <v>6</v>
      </c>
      <c r="BA80" s="112">
        <v>0.38461538461538464</v>
      </c>
      <c r="BB80" s="111" t="s">
        <v>6</v>
      </c>
      <c r="BC80" s="112">
        <v>0.23076923076923078</v>
      </c>
      <c r="BD80" s="111" t="s">
        <v>6</v>
      </c>
      <c r="BE80" s="113">
        <v>7.6923076923076927E-2</v>
      </c>
      <c r="BF80" s="111" t="s">
        <v>6</v>
      </c>
      <c r="BG80" s="113">
        <v>0.15384615384615385</v>
      </c>
      <c r="BH80" s="111" t="s">
        <v>6</v>
      </c>
      <c r="BI80" s="113">
        <v>0.23076923076923078</v>
      </c>
      <c r="BJ80" s="111" t="s">
        <v>6</v>
      </c>
      <c r="BK80" s="113">
        <v>0.23076923076923078</v>
      </c>
    </row>
    <row r="81" spans="1:63" x14ac:dyDescent="0.25">
      <c r="A81" s="137"/>
      <c r="B81" s="114" t="s">
        <v>361</v>
      </c>
      <c r="C81" s="115">
        <v>0.38461538461538464</v>
      </c>
      <c r="D81" s="114" t="s">
        <v>361</v>
      </c>
      <c r="E81" s="115">
        <v>0.30769230769230771</v>
      </c>
      <c r="F81" s="114" t="s">
        <v>361</v>
      </c>
      <c r="G81" s="115">
        <v>0.30769230769230771</v>
      </c>
      <c r="H81" s="114" t="s">
        <v>361</v>
      </c>
      <c r="I81" s="115">
        <v>0.30769230769230771</v>
      </c>
      <c r="J81" s="114" t="s">
        <v>361</v>
      </c>
      <c r="K81" s="115">
        <v>0.15384615384615385</v>
      </c>
      <c r="L81" s="114" t="s">
        <v>361</v>
      </c>
      <c r="M81" s="115">
        <v>0.38461538461538464</v>
      </c>
      <c r="N81" s="114" t="s">
        <v>361</v>
      </c>
      <c r="O81" s="115">
        <v>0.46153846153846156</v>
      </c>
      <c r="P81" s="114" t="s">
        <v>361</v>
      </c>
      <c r="Q81" s="115">
        <v>0.23076923076923078</v>
      </c>
      <c r="R81" s="114" t="s">
        <v>361</v>
      </c>
      <c r="S81" s="115">
        <v>0.30769230769230771</v>
      </c>
      <c r="T81" s="114" t="s">
        <v>361</v>
      </c>
      <c r="U81" s="115">
        <v>0.38461538461538464</v>
      </c>
      <c r="V81" s="114" t="s">
        <v>361</v>
      </c>
      <c r="W81" s="115">
        <v>7.6923076923076927E-2</v>
      </c>
      <c r="X81" s="114" t="s">
        <v>361</v>
      </c>
      <c r="Y81" s="115">
        <v>0.46153846153846156</v>
      </c>
      <c r="Z81" s="114" t="s">
        <v>361</v>
      </c>
      <c r="AA81" s="115">
        <v>0.53846153846153844</v>
      </c>
      <c r="AB81" s="114" t="s">
        <v>361</v>
      </c>
      <c r="AC81" s="115">
        <v>0.30769230769230771</v>
      </c>
      <c r="AD81" s="114" t="s">
        <v>361</v>
      </c>
      <c r="AE81" s="115">
        <v>0.23076923076923078</v>
      </c>
      <c r="AF81" s="114" t="s">
        <v>361</v>
      </c>
      <c r="AG81" s="115">
        <v>7.6923076923076927E-2</v>
      </c>
      <c r="AH81" s="114" t="s">
        <v>361</v>
      </c>
      <c r="AI81" s="115">
        <v>0.23076923076923078</v>
      </c>
      <c r="AJ81" s="114" t="s">
        <v>361</v>
      </c>
      <c r="AK81" s="115">
        <v>0.23076923076923078</v>
      </c>
      <c r="AL81" s="114" t="s">
        <v>361</v>
      </c>
      <c r="AM81" s="115">
        <v>0.30769230769230771</v>
      </c>
      <c r="AN81" s="114" t="s">
        <v>361</v>
      </c>
      <c r="AO81" s="115">
        <v>0.15384615384615385</v>
      </c>
      <c r="AP81" s="114" t="s">
        <v>361</v>
      </c>
      <c r="AQ81" s="115">
        <v>0.38461538461538464</v>
      </c>
      <c r="AR81" s="114" t="s">
        <v>361</v>
      </c>
      <c r="AS81" s="115">
        <v>0.30769230769230771</v>
      </c>
      <c r="AT81" s="114" t="s">
        <v>361</v>
      </c>
      <c r="AU81" s="115">
        <v>0.38461538461538464</v>
      </c>
      <c r="AV81" s="114" t="s">
        <v>361</v>
      </c>
      <c r="AW81" s="115">
        <v>0.15384615384615385</v>
      </c>
      <c r="AX81" s="114" t="s">
        <v>361</v>
      </c>
      <c r="AY81" s="115">
        <v>0.30769230769230771</v>
      </c>
      <c r="AZ81" s="114" t="s">
        <v>361</v>
      </c>
      <c r="BA81" s="115">
        <v>0.23076923076923078</v>
      </c>
      <c r="BB81" s="114" t="s">
        <v>361</v>
      </c>
      <c r="BC81" s="115">
        <v>0.23076923076923078</v>
      </c>
      <c r="BD81" s="114" t="s">
        <v>361</v>
      </c>
      <c r="BE81" s="116">
        <v>0.30769230769230771</v>
      </c>
      <c r="BF81" s="114" t="s">
        <v>361</v>
      </c>
      <c r="BG81" s="116">
        <v>0.38461538461538464</v>
      </c>
      <c r="BH81" s="114" t="s">
        <v>361</v>
      </c>
      <c r="BI81" s="116">
        <v>0.23076923076923078</v>
      </c>
      <c r="BJ81" s="114" t="s">
        <v>361</v>
      </c>
      <c r="BK81" s="116">
        <v>0.23076923076923078</v>
      </c>
    </row>
    <row r="82" spans="1:63" ht="12" customHeight="1" x14ac:dyDescent="0.25">
      <c r="A82" s="138" t="s">
        <v>434</v>
      </c>
      <c r="B82" s="96" t="s">
        <v>431</v>
      </c>
      <c r="C82" s="97">
        <v>6</v>
      </c>
      <c r="D82" s="96" t="s">
        <v>431</v>
      </c>
      <c r="E82" s="97">
        <v>6</v>
      </c>
      <c r="F82" s="96" t="s">
        <v>431</v>
      </c>
      <c r="G82" s="97">
        <v>6</v>
      </c>
      <c r="H82" s="96" t="s">
        <v>431</v>
      </c>
      <c r="I82" s="97">
        <v>6</v>
      </c>
      <c r="J82" s="96" t="s">
        <v>431</v>
      </c>
      <c r="K82" s="97">
        <v>4</v>
      </c>
      <c r="L82" s="96" t="s">
        <v>431</v>
      </c>
      <c r="M82" s="97">
        <v>4</v>
      </c>
      <c r="N82" s="96" t="s">
        <v>431</v>
      </c>
      <c r="O82" s="97">
        <v>4</v>
      </c>
      <c r="P82" s="96" t="s">
        <v>431</v>
      </c>
      <c r="Q82" s="97">
        <v>6</v>
      </c>
      <c r="R82" s="96" t="s">
        <v>431</v>
      </c>
      <c r="S82" s="97">
        <v>5</v>
      </c>
      <c r="T82" s="96" t="s">
        <v>431</v>
      </c>
      <c r="U82" s="97">
        <v>5</v>
      </c>
      <c r="V82" s="96" t="s">
        <v>431</v>
      </c>
      <c r="W82" s="97">
        <v>6</v>
      </c>
      <c r="X82" s="96" t="s">
        <v>431</v>
      </c>
      <c r="Y82" s="97">
        <v>2</v>
      </c>
      <c r="Z82" s="96" t="s">
        <v>431</v>
      </c>
      <c r="AA82" s="97">
        <v>2</v>
      </c>
      <c r="AB82" s="96" t="s">
        <v>431</v>
      </c>
      <c r="AC82" s="97">
        <v>1</v>
      </c>
      <c r="AD82" s="96" t="s">
        <v>431</v>
      </c>
      <c r="AE82" s="97">
        <v>2</v>
      </c>
      <c r="AF82" s="96" t="s">
        <v>431</v>
      </c>
      <c r="AG82" s="97">
        <v>10</v>
      </c>
      <c r="AH82" s="96" t="s">
        <v>431</v>
      </c>
      <c r="AI82" s="97">
        <v>3</v>
      </c>
      <c r="AJ82" s="96" t="s">
        <v>431</v>
      </c>
      <c r="AK82" s="97">
        <v>2</v>
      </c>
      <c r="AL82" s="96" t="s">
        <v>431</v>
      </c>
      <c r="AM82" s="97">
        <v>3</v>
      </c>
      <c r="AN82" s="96" t="s">
        <v>431</v>
      </c>
      <c r="AO82" s="97">
        <v>5</v>
      </c>
      <c r="AP82" s="96" t="s">
        <v>431</v>
      </c>
      <c r="AQ82" s="97">
        <v>3</v>
      </c>
      <c r="AR82" s="96" t="s">
        <v>431</v>
      </c>
      <c r="AS82" s="97">
        <v>4</v>
      </c>
      <c r="AT82" s="96" t="s">
        <v>431</v>
      </c>
      <c r="AU82" s="97">
        <v>7</v>
      </c>
      <c r="AV82" s="96" t="s">
        <v>431</v>
      </c>
      <c r="AW82" s="97">
        <v>8</v>
      </c>
      <c r="AX82" s="96" t="s">
        <v>431</v>
      </c>
      <c r="AY82" s="97">
        <v>1</v>
      </c>
      <c r="AZ82" s="96" t="s">
        <v>431</v>
      </c>
      <c r="BA82" s="97">
        <v>1</v>
      </c>
      <c r="BB82" s="96" t="s">
        <v>431</v>
      </c>
      <c r="BC82" s="97">
        <v>3</v>
      </c>
      <c r="BD82" s="96" t="s">
        <v>431</v>
      </c>
      <c r="BE82" s="98">
        <v>2</v>
      </c>
      <c r="BF82" s="96" t="s">
        <v>431</v>
      </c>
      <c r="BG82" s="98">
        <v>0</v>
      </c>
      <c r="BH82" s="96" t="s">
        <v>431</v>
      </c>
      <c r="BI82" s="98">
        <v>0</v>
      </c>
      <c r="BJ82" s="96" t="s">
        <v>431</v>
      </c>
      <c r="BK82" s="98">
        <v>1</v>
      </c>
    </row>
    <row r="83" spans="1:63" ht="12" customHeight="1" x14ac:dyDescent="0.25">
      <c r="A83" s="138"/>
      <c r="B83" s="96" t="s">
        <v>432</v>
      </c>
      <c r="C83" s="97">
        <v>1</v>
      </c>
      <c r="D83" s="96" t="s">
        <v>432</v>
      </c>
      <c r="E83" s="97">
        <v>1</v>
      </c>
      <c r="F83" s="96" t="s">
        <v>432</v>
      </c>
      <c r="G83" s="97">
        <v>0</v>
      </c>
      <c r="H83" s="96" t="s">
        <v>432</v>
      </c>
      <c r="I83" s="97">
        <v>0</v>
      </c>
      <c r="J83" s="96" t="s">
        <v>432</v>
      </c>
      <c r="K83" s="97">
        <v>0</v>
      </c>
      <c r="L83" s="96" t="s">
        <v>432</v>
      </c>
      <c r="M83" s="97">
        <v>0</v>
      </c>
      <c r="N83" s="96" t="s">
        <v>432</v>
      </c>
      <c r="O83" s="97">
        <v>0</v>
      </c>
      <c r="P83" s="96" t="s">
        <v>432</v>
      </c>
      <c r="Q83" s="97">
        <v>0</v>
      </c>
      <c r="R83" s="96" t="s">
        <v>432</v>
      </c>
      <c r="S83" s="97">
        <v>0</v>
      </c>
      <c r="T83" s="96" t="s">
        <v>432</v>
      </c>
      <c r="U83" s="97">
        <v>0</v>
      </c>
      <c r="V83" s="96" t="s">
        <v>432</v>
      </c>
      <c r="W83" s="97">
        <v>0</v>
      </c>
      <c r="X83" s="96" t="s">
        <v>432</v>
      </c>
      <c r="Y83" s="97">
        <v>0</v>
      </c>
      <c r="Z83" s="96" t="s">
        <v>432</v>
      </c>
      <c r="AA83" s="97">
        <v>1</v>
      </c>
      <c r="AB83" s="96" t="s">
        <v>432</v>
      </c>
      <c r="AC83" s="97">
        <v>2</v>
      </c>
      <c r="AD83" s="96" t="s">
        <v>432</v>
      </c>
      <c r="AE83" s="97">
        <v>2</v>
      </c>
      <c r="AF83" s="96" t="s">
        <v>432</v>
      </c>
      <c r="AG83" s="97">
        <v>0</v>
      </c>
      <c r="AH83" s="96" t="s">
        <v>432</v>
      </c>
      <c r="AI83" s="97">
        <v>0</v>
      </c>
      <c r="AJ83" s="96" t="s">
        <v>432</v>
      </c>
      <c r="AK83" s="97">
        <v>0</v>
      </c>
      <c r="AL83" s="96" t="s">
        <v>432</v>
      </c>
      <c r="AM83" s="97">
        <v>0</v>
      </c>
      <c r="AN83" s="96" t="s">
        <v>432</v>
      </c>
      <c r="AO83" s="97">
        <v>0</v>
      </c>
      <c r="AP83" s="96" t="s">
        <v>432</v>
      </c>
      <c r="AQ83" s="97">
        <v>0</v>
      </c>
      <c r="AR83" s="96" t="s">
        <v>432</v>
      </c>
      <c r="AS83" s="97">
        <v>0</v>
      </c>
      <c r="AT83" s="96" t="s">
        <v>432</v>
      </c>
      <c r="AU83" s="97">
        <v>0</v>
      </c>
      <c r="AV83" s="96" t="s">
        <v>432</v>
      </c>
      <c r="AW83" s="97">
        <v>0</v>
      </c>
      <c r="AX83" s="96" t="s">
        <v>432</v>
      </c>
      <c r="AY83" s="97">
        <v>1</v>
      </c>
      <c r="AZ83" s="96" t="s">
        <v>432</v>
      </c>
      <c r="BA83" s="97">
        <v>2</v>
      </c>
      <c r="BB83" s="96" t="s">
        <v>432</v>
      </c>
      <c r="BC83" s="97">
        <v>1</v>
      </c>
      <c r="BD83" s="96" t="s">
        <v>432</v>
      </c>
      <c r="BE83" s="98">
        <v>1</v>
      </c>
      <c r="BF83" s="96" t="s">
        <v>432</v>
      </c>
      <c r="BG83" s="98">
        <v>1</v>
      </c>
      <c r="BH83" s="96" t="s">
        <v>432</v>
      </c>
      <c r="BI83" s="98">
        <v>0</v>
      </c>
      <c r="BJ83" s="96" t="s">
        <v>432</v>
      </c>
      <c r="BK83" s="98">
        <v>0</v>
      </c>
    </row>
    <row r="84" spans="1:63" ht="12" customHeight="1" x14ac:dyDescent="0.25">
      <c r="A84" s="138"/>
      <c r="B84" s="96" t="s">
        <v>433</v>
      </c>
      <c r="C84" s="97">
        <v>2</v>
      </c>
      <c r="D84" s="96" t="s">
        <v>433</v>
      </c>
      <c r="E84" s="97">
        <v>0</v>
      </c>
      <c r="F84" s="96" t="s">
        <v>433</v>
      </c>
      <c r="G84" s="97">
        <v>0</v>
      </c>
      <c r="H84" s="96" t="s">
        <v>433</v>
      </c>
      <c r="I84" s="97">
        <v>0</v>
      </c>
      <c r="J84" s="96" t="s">
        <v>433</v>
      </c>
      <c r="K84" s="97">
        <v>0</v>
      </c>
      <c r="L84" s="96" t="s">
        <v>433</v>
      </c>
      <c r="M84" s="97">
        <v>2</v>
      </c>
      <c r="N84" s="96" t="s">
        <v>433</v>
      </c>
      <c r="O84" s="97">
        <v>2</v>
      </c>
      <c r="P84" s="96" t="s">
        <v>433</v>
      </c>
      <c r="Q84" s="97">
        <v>2</v>
      </c>
      <c r="R84" s="96" t="s">
        <v>433</v>
      </c>
      <c r="S84" s="97">
        <v>2</v>
      </c>
      <c r="T84" s="96" t="s">
        <v>433</v>
      </c>
      <c r="U84" s="97">
        <v>2</v>
      </c>
      <c r="V84" s="96" t="s">
        <v>433</v>
      </c>
      <c r="W84" s="97">
        <v>2</v>
      </c>
      <c r="X84" s="96" t="s">
        <v>433</v>
      </c>
      <c r="Y84" s="97">
        <v>0</v>
      </c>
      <c r="Z84" s="96" t="s">
        <v>433</v>
      </c>
      <c r="AA84" s="97">
        <v>1</v>
      </c>
      <c r="AB84" s="96" t="s">
        <v>433</v>
      </c>
      <c r="AC84" s="97">
        <v>2</v>
      </c>
      <c r="AD84" s="96" t="s">
        <v>433</v>
      </c>
      <c r="AE84" s="97">
        <v>1</v>
      </c>
      <c r="AF84" s="96" t="s">
        <v>433</v>
      </c>
      <c r="AG84" s="97">
        <v>0</v>
      </c>
      <c r="AH84" s="96" t="s">
        <v>433</v>
      </c>
      <c r="AI84" s="97">
        <v>0</v>
      </c>
      <c r="AJ84" s="96" t="s">
        <v>433</v>
      </c>
      <c r="AK84" s="97">
        <v>0</v>
      </c>
      <c r="AL84" s="96" t="s">
        <v>433</v>
      </c>
      <c r="AM84" s="97">
        <v>0</v>
      </c>
      <c r="AN84" s="96" t="s">
        <v>433</v>
      </c>
      <c r="AO84" s="97">
        <v>0</v>
      </c>
      <c r="AP84" s="96" t="s">
        <v>433</v>
      </c>
      <c r="AQ84" s="97">
        <v>0</v>
      </c>
      <c r="AR84" s="96" t="s">
        <v>433</v>
      </c>
      <c r="AS84" s="97">
        <v>0</v>
      </c>
      <c r="AT84" s="96" t="s">
        <v>433</v>
      </c>
      <c r="AU84" s="97">
        <v>0</v>
      </c>
      <c r="AV84" s="96" t="s">
        <v>433</v>
      </c>
      <c r="AW84" s="97">
        <v>0</v>
      </c>
      <c r="AX84" s="96" t="s">
        <v>433</v>
      </c>
      <c r="AY84" s="97">
        <v>3</v>
      </c>
      <c r="AZ84" s="96" t="s">
        <v>433</v>
      </c>
      <c r="BA84" s="97">
        <v>2</v>
      </c>
      <c r="BB84" s="96" t="s">
        <v>433</v>
      </c>
      <c r="BC84" s="97">
        <v>1</v>
      </c>
      <c r="BD84" s="96" t="s">
        <v>433</v>
      </c>
      <c r="BE84" s="98">
        <v>0</v>
      </c>
      <c r="BF84" s="96" t="s">
        <v>433</v>
      </c>
      <c r="BG84" s="98">
        <v>1</v>
      </c>
      <c r="BH84" s="96" t="s">
        <v>433</v>
      </c>
      <c r="BI84" s="98">
        <v>3</v>
      </c>
      <c r="BJ84" s="96" t="s">
        <v>433</v>
      </c>
      <c r="BK84" s="98">
        <v>3</v>
      </c>
    </row>
    <row r="85" spans="1:63" ht="12" customHeight="1" x14ac:dyDescent="0.25">
      <c r="A85" s="138"/>
      <c r="B85" s="96" t="s">
        <v>6</v>
      </c>
      <c r="C85" s="97">
        <v>0</v>
      </c>
      <c r="D85" s="96" t="s">
        <v>6</v>
      </c>
      <c r="E85" s="97">
        <v>1</v>
      </c>
      <c r="F85" s="96" t="s">
        <v>6</v>
      </c>
      <c r="G85" s="97">
        <v>0</v>
      </c>
      <c r="H85" s="96" t="s">
        <v>6</v>
      </c>
      <c r="I85" s="97">
        <v>1</v>
      </c>
      <c r="J85" s="96" t="s">
        <v>6</v>
      </c>
      <c r="K85" s="97">
        <v>1</v>
      </c>
      <c r="L85" s="96" t="s">
        <v>6</v>
      </c>
      <c r="M85" s="97">
        <v>0</v>
      </c>
      <c r="N85" s="96" t="s">
        <v>6</v>
      </c>
      <c r="O85" s="97">
        <v>0</v>
      </c>
      <c r="P85" s="96" t="s">
        <v>6</v>
      </c>
      <c r="Q85" s="97">
        <v>0</v>
      </c>
      <c r="R85" s="96" t="s">
        <v>6</v>
      </c>
      <c r="S85" s="97">
        <v>1</v>
      </c>
      <c r="T85" s="96" t="s">
        <v>6</v>
      </c>
      <c r="U85" s="97">
        <v>1</v>
      </c>
      <c r="V85" s="96" t="s">
        <v>6</v>
      </c>
      <c r="W85" s="97">
        <v>1</v>
      </c>
      <c r="X85" s="96" t="s">
        <v>6</v>
      </c>
      <c r="Y85" s="97">
        <v>1</v>
      </c>
      <c r="Z85" s="96" t="s">
        <v>6</v>
      </c>
      <c r="AA85" s="97">
        <v>1</v>
      </c>
      <c r="AB85" s="96" t="s">
        <v>6</v>
      </c>
      <c r="AC85" s="97">
        <v>1</v>
      </c>
      <c r="AD85" s="96" t="s">
        <v>6</v>
      </c>
      <c r="AE85" s="97">
        <v>1</v>
      </c>
      <c r="AF85" s="96" t="s">
        <v>6</v>
      </c>
      <c r="AG85" s="97">
        <v>0</v>
      </c>
      <c r="AH85" s="96" t="s">
        <v>6</v>
      </c>
      <c r="AI85" s="97">
        <v>1</v>
      </c>
      <c r="AJ85" s="96" t="s">
        <v>6</v>
      </c>
      <c r="AK85" s="97">
        <v>2</v>
      </c>
      <c r="AL85" s="96" t="s">
        <v>6</v>
      </c>
      <c r="AM85" s="97">
        <v>1</v>
      </c>
      <c r="AN85" s="96" t="s">
        <v>6</v>
      </c>
      <c r="AO85" s="97">
        <v>0</v>
      </c>
      <c r="AP85" s="96" t="s">
        <v>6</v>
      </c>
      <c r="AQ85" s="97">
        <v>1</v>
      </c>
      <c r="AR85" s="96" t="s">
        <v>6</v>
      </c>
      <c r="AS85" s="97">
        <v>0</v>
      </c>
      <c r="AT85" s="96" t="s">
        <v>6</v>
      </c>
      <c r="AU85" s="97">
        <v>0</v>
      </c>
      <c r="AV85" s="96" t="s">
        <v>6</v>
      </c>
      <c r="AW85" s="97">
        <v>0</v>
      </c>
      <c r="AX85" s="96" t="s">
        <v>6</v>
      </c>
      <c r="AY85" s="97">
        <v>0</v>
      </c>
      <c r="AZ85" s="96" t="s">
        <v>6</v>
      </c>
      <c r="BA85" s="97">
        <v>1</v>
      </c>
      <c r="BB85" s="96" t="s">
        <v>6</v>
      </c>
      <c r="BC85" s="97">
        <v>1</v>
      </c>
      <c r="BD85" s="96" t="s">
        <v>6</v>
      </c>
      <c r="BE85" s="98">
        <v>1</v>
      </c>
      <c r="BF85" s="96" t="s">
        <v>6</v>
      </c>
      <c r="BG85" s="98">
        <v>0</v>
      </c>
      <c r="BH85" s="96" t="s">
        <v>6</v>
      </c>
      <c r="BI85" s="98">
        <v>0</v>
      </c>
      <c r="BJ85" s="96" t="s">
        <v>6</v>
      </c>
      <c r="BK85" s="98">
        <v>0</v>
      </c>
    </row>
    <row r="86" spans="1:63" ht="12" customHeight="1" x14ac:dyDescent="0.25">
      <c r="A86" s="138"/>
      <c r="B86" s="96" t="s">
        <v>361</v>
      </c>
      <c r="C86" s="97">
        <v>2</v>
      </c>
      <c r="D86" s="96" t="s">
        <v>361</v>
      </c>
      <c r="E86" s="97">
        <v>3</v>
      </c>
      <c r="F86" s="96" t="s">
        <v>361</v>
      </c>
      <c r="G86" s="97">
        <v>5</v>
      </c>
      <c r="H86" s="96" t="s">
        <v>361</v>
      </c>
      <c r="I86" s="97">
        <v>4</v>
      </c>
      <c r="J86" s="96" t="s">
        <v>361</v>
      </c>
      <c r="K86" s="97">
        <v>6</v>
      </c>
      <c r="L86" s="96" t="s">
        <v>361</v>
      </c>
      <c r="M86" s="97">
        <v>5</v>
      </c>
      <c r="N86" s="96" t="s">
        <v>361</v>
      </c>
      <c r="O86" s="97">
        <v>5</v>
      </c>
      <c r="P86" s="96" t="s">
        <v>361</v>
      </c>
      <c r="Q86" s="97">
        <v>3</v>
      </c>
      <c r="R86" s="96" t="s">
        <v>361</v>
      </c>
      <c r="S86" s="97">
        <v>3</v>
      </c>
      <c r="T86" s="96" t="s">
        <v>361</v>
      </c>
      <c r="U86" s="97">
        <v>3</v>
      </c>
      <c r="V86" s="96" t="s">
        <v>361</v>
      </c>
      <c r="W86" s="97">
        <v>2</v>
      </c>
      <c r="X86" s="96" t="s">
        <v>361</v>
      </c>
      <c r="Y86" s="97">
        <v>8</v>
      </c>
      <c r="Z86" s="96" t="s">
        <v>361</v>
      </c>
      <c r="AA86" s="97">
        <v>6</v>
      </c>
      <c r="AB86" s="96" t="s">
        <v>361</v>
      </c>
      <c r="AC86" s="97">
        <v>5</v>
      </c>
      <c r="AD86" s="96" t="s">
        <v>361</v>
      </c>
      <c r="AE86" s="97">
        <v>5</v>
      </c>
      <c r="AF86" s="96" t="s">
        <v>361</v>
      </c>
      <c r="AG86" s="97">
        <v>1</v>
      </c>
      <c r="AH86" s="96" t="s">
        <v>361</v>
      </c>
      <c r="AI86" s="97">
        <v>7</v>
      </c>
      <c r="AJ86" s="96" t="s">
        <v>361</v>
      </c>
      <c r="AK86" s="97">
        <v>7</v>
      </c>
      <c r="AL86" s="96" t="s">
        <v>361</v>
      </c>
      <c r="AM86" s="97">
        <v>7</v>
      </c>
      <c r="AN86" s="96" t="s">
        <v>361</v>
      </c>
      <c r="AO86" s="97">
        <v>6</v>
      </c>
      <c r="AP86" s="96" t="s">
        <v>361</v>
      </c>
      <c r="AQ86" s="97">
        <v>7</v>
      </c>
      <c r="AR86" s="96" t="s">
        <v>361</v>
      </c>
      <c r="AS86" s="97">
        <v>7</v>
      </c>
      <c r="AT86" s="96" t="s">
        <v>361</v>
      </c>
      <c r="AU86" s="97">
        <v>4</v>
      </c>
      <c r="AV86" s="96" t="s">
        <v>361</v>
      </c>
      <c r="AW86" s="97">
        <v>3</v>
      </c>
      <c r="AX86" s="96" t="s">
        <v>361</v>
      </c>
      <c r="AY86" s="97">
        <v>6</v>
      </c>
      <c r="AZ86" s="96" t="s">
        <v>361</v>
      </c>
      <c r="BA86" s="97">
        <v>5</v>
      </c>
      <c r="BB86" s="96" t="s">
        <v>361</v>
      </c>
      <c r="BC86" s="97">
        <v>5</v>
      </c>
      <c r="BD86" s="96" t="s">
        <v>361</v>
      </c>
      <c r="BE86" s="98">
        <v>7</v>
      </c>
      <c r="BF86" s="96" t="s">
        <v>361</v>
      </c>
      <c r="BG86" s="98">
        <v>9</v>
      </c>
      <c r="BH86" s="96" t="s">
        <v>361</v>
      </c>
      <c r="BI86" s="98">
        <v>8</v>
      </c>
      <c r="BJ86" s="96" t="s">
        <v>361</v>
      </c>
      <c r="BK86" s="98">
        <v>7</v>
      </c>
    </row>
    <row r="87" spans="1:63" x14ac:dyDescent="0.25">
      <c r="A87" s="138"/>
      <c r="B87" s="111" t="s">
        <v>431</v>
      </c>
      <c r="C87" s="112">
        <v>0.54545454545454541</v>
      </c>
      <c r="D87" s="111" t="s">
        <v>431</v>
      </c>
      <c r="E87" s="112">
        <v>0.54545454545454541</v>
      </c>
      <c r="F87" s="111" t="s">
        <v>431</v>
      </c>
      <c r="G87" s="112">
        <v>0.54545454545454541</v>
      </c>
      <c r="H87" s="111" t="s">
        <v>431</v>
      </c>
      <c r="I87" s="112">
        <v>0.54545454545454541</v>
      </c>
      <c r="J87" s="111" t="s">
        <v>431</v>
      </c>
      <c r="K87" s="112">
        <v>0.36363636363636365</v>
      </c>
      <c r="L87" s="111" t="s">
        <v>431</v>
      </c>
      <c r="M87" s="112">
        <v>0.36363636363636365</v>
      </c>
      <c r="N87" s="111" t="s">
        <v>431</v>
      </c>
      <c r="O87" s="112">
        <v>0.36363636363636365</v>
      </c>
      <c r="P87" s="111" t="s">
        <v>431</v>
      </c>
      <c r="Q87" s="112">
        <v>0.54545454545454541</v>
      </c>
      <c r="R87" s="111" t="s">
        <v>431</v>
      </c>
      <c r="S87" s="112">
        <v>0.45454545454545453</v>
      </c>
      <c r="T87" s="111" t="s">
        <v>431</v>
      </c>
      <c r="U87" s="112">
        <v>0.45454545454545453</v>
      </c>
      <c r="V87" s="111" t="s">
        <v>431</v>
      </c>
      <c r="W87" s="112">
        <v>0.54545454545454541</v>
      </c>
      <c r="X87" s="111" t="s">
        <v>431</v>
      </c>
      <c r="Y87" s="112">
        <v>0.18181818181818182</v>
      </c>
      <c r="Z87" s="111" t="s">
        <v>431</v>
      </c>
      <c r="AA87" s="112">
        <v>0.18181818181818182</v>
      </c>
      <c r="AB87" s="111" t="s">
        <v>431</v>
      </c>
      <c r="AC87" s="112">
        <v>9.0909090909090912E-2</v>
      </c>
      <c r="AD87" s="111" t="s">
        <v>431</v>
      </c>
      <c r="AE87" s="112">
        <v>0.18181818181818182</v>
      </c>
      <c r="AF87" s="111" t="s">
        <v>431</v>
      </c>
      <c r="AG87" s="112">
        <v>0.90909090909090906</v>
      </c>
      <c r="AH87" s="111" t="s">
        <v>431</v>
      </c>
      <c r="AI87" s="112">
        <v>0.27272727272727271</v>
      </c>
      <c r="AJ87" s="111" t="s">
        <v>431</v>
      </c>
      <c r="AK87" s="112">
        <v>0.18181818181818182</v>
      </c>
      <c r="AL87" s="111" t="s">
        <v>431</v>
      </c>
      <c r="AM87" s="112">
        <v>0.27272727272727271</v>
      </c>
      <c r="AN87" s="111" t="s">
        <v>431</v>
      </c>
      <c r="AO87" s="112">
        <v>0.45454545454545453</v>
      </c>
      <c r="AP87" s="111" t="s">
        <v>431</v>
      </c>
      <c r="AQ87" s="112">
        <v>0.27272727272727271</v>
      </c>
      <c r="AR87" s="111" t="s">
        <v>431</v>
      </c>
      <c r="AS87" s="112">
        <v>0.36363636363636365</v>
      </c>
      <c r="AT87" s="111" t="s">
        <v>431</v>
      </c>
      <c r="AU87" s="112">
        <v>0.63636363636363635</v>
      </c>
      <c r="AV87" s="111" t="s">
        <v>431</v>
      </c>
      <c r="AW87" s="112">
        <v>0.72727272727272729</v>
      </c>
      <c r="AX87" s="111" t="s">
        <v>431</v>
      </c>
      <c r="AY87" s="112">
        <v>9.0909090909090912E-2</v>
      </c>
      <c r="AZ87" s="111" t="s">
        <v>431</v>
      </c>
      <c r="BA87" s="112">
        <v>9.0909090909090912E-2</v>
      </c>
      <c r="BB87" s="111" t="s">
        <v>431</v>
      </c>
      <c r="BC87" s="112">
        <v>0.27272727272727271</v>
      </c>
      <c r="BD87" s="111" t="s">
        <v>431</v>
      </c>
      <c r="BE87" s="113">
        <v>0.18181818181818182</v>
      </c>
      <c r="BF87" s="111" t="s">
        <v>431</v>
      </c>
      <c r="BG87" s="113">
        <v>0</v>
      </c>
      <c r="BH87" s="111" t="s">
        <v>431</v>
      </c>
      <c r="BI87" s="113">
        <v>0</v>
      </c>
      <c r="BJ87" s="111" t="s">
        <v>431</v>
      </c>
      <c r="BK87" s="113">
        <v>9.0909090909090912E-2</v>
      </c>
    </row>
    <row r="88" spans="1:63" x14ac:dyDescent="0.25">
      <c r="A88" s="138"/>
      <c r="B88" s="111" t="s">
        <v>432</v>
      </c>
      <c r="C88" s="112">
        <v>9.0909090909090912E-2</v>
      </c>
      <c r="D88" s="111" t="s">
        <v>432</v>
      </c>
      <c r="E88" s="112">
        <v>9.0909090909090912E-2</v>
      </c>
      <c r="F88" s="111" t="s">
        <v>432</v>
      </c>
      <c r="G88" s="112">
        <v>0</v>
      </c>
      <c r="H88" s="111" t="s">
        <v>432</v>
      </c>
      <c r="I88" s="112">
        <v>0</v>
      </c>
      <c r="J88" s="111" t="s">
        <v>432</v>
      </c>
      <c r="K88" s="112">
        <v>0</v>
      </c>
      <c r="L88" s="111" t="s">
        <v>432</v>
      </c>
      <c r="M88" s="112">
        <v>0</v>
      </c>
      <c r="N88" s="111" t="s">
        <v>432</v>
      </c>
      <c r="O88" s="112">
        <v>0</v>
      </c>
      <c r="P88" s="111" t="s">
        <v>432</v>
      </c>
      <c r="Q88" s="112">
        <v>0</v>
      </c>
      <c r="R88" s="111" t="s">
        <v>432</v>
      </c>
      <c r="S88" s="112">
        <v>0</v>
      </c>
      <c r="T88" s="111" t="s">
        <v>432</v>
      </c>
      <c r="U88" s="112">
        <v>0</v>
      </c>
      <c r="V88" s="111" t="s">
        <v>432</v>
      </c>
      <c r="W88" s="112">
        <v>0</v>
      </c>
      <c r="X88" s="111" t="s">
        <v>432</v>
      </c>
      <c r="Y88" s="112">
        <v>0</v>
      </c>
      <c r="Z88" s="111" t="s">
        <v>432</v>
      </c>
      <c r="AA88" s="112">
        <v>9.0909090909090912E-2</v>
      </c>
      <c r="AB88" s="111" t="s">
        <v>432</v>
      </c>
      <c r="AC88" s="112">
        <v>0.18181818181818182</v>
      </c>
      <c r="AD88" s="111" t="s">
        <v>432</v>
      </c>
      <c r="AE88" s="112">
        <v>0.18181818181818182</v>
      </c>
      <c r="AF88" s="111" t="s">
        <v>432</v>
      </c>
      <c r="AG88" s="112">
        <v>0</v>
      </c>
      <c r="AH88" s="111" t="s">
        <v>432</v>
      </c>
      <c r="AI88" s="112">
        <v>0</v>
      </c>
      <c r="AJ88" s="111" t="s">
        <v>432</v>
      </c>
      <c r="AK88" s="112">
        <v>0</v>
      </c>
      <c r="AL88" s="111" t="s">
        <v>432</v>
      </c>
      <c r="AM88" s="112">
        <v>0</v>
      </c>
      <c r="AN88" s="111" t="s">
        <v>432</v>
      </c>
      <c r="AO88" s="112">
        <v>0</v>
      </c>
      <c r="AP88" s="111" t="s">
        <v>432</v>
      </c>
      <c r="AQ88" s="112">
        <v>0</v>
      </c>
      <c r="AR88" s="111" t="s">
        <v>432</v>
      </c>
      <c r="AS88" s="112">
        <v>0</v>
      </c>
      <c r="AT88" s="111" t="s">
        <v>432</v>
      </c>
      <c r="AU88" s="112">
        <v>0</v>
      </c>
      <c r="AV88" s="111" t="s">
        <v>432</v>
      </c>
      <c r="AW88" s="112">
        <v>0</v>
      </c>
      <c r="AX88" s="111" t="s">
        <v>432</v>
      </c>
      <c r="AY88" s="112">
        <v>9.0909090909090912E-2</v>
      </c>
      <c r="AZ88" s="111" t="s">
        <v>432</v>
      </c>
      <c r="BA88" s="112">
        <v>0.18181818181818182</v>
      </c>
      <c r="BB88" s="111" t="s">
        <v>432</v>
      </c>
      <c r="BC88" s="112">
        <v>9.0909090909090912E-2</v>
      </c>
      <c r="BD88" s="111" t="s">
        <v>432</v>
      </c>
      <c r="BE88" s="113">
        <v>9.0909090909090912E-2</v>
      </c>
      <c r="BF88" s="111" t="s">
        <v>432</v>
      </c>
      <c r="BG88" s="113">
        <v>9.0909090909090912E-2</v>
      </c>
      <c r="BH88" s="111" t="s">
        <v>432</v>
      </c>
      <c r="BI88" s="113">
        <v>0</v>
      </c>
      <c r="BJ88" s="111" t="s">
        <v>432</v>
      </c>
      <c r="BK88" s="113">
        <v>0</v>
      </c>
    </row>
    <row r="89" spans="1:63" x14ac:dyDescent="0.25">
      <c r="A89" s="138"/>
      <c r="B89" s="111" t="s">
        <v>433</v>
      </c>
      <c r="C89" s="112">
        <v>0.18181818181818182</v>
      </c>
      <c r="D89" s="111" t="s">
        <v>433</v>
      </c>
      <c r="E89" s="112">
        <v>0</v>
      </c>
      <c r="F89" s="111" t="s">
        <v>433</v>
      </c>
      <c r="G89" s="112">
        <v>0</v>
      </c>
      <c r="H89" s="111" t="s">
        <v>433</v>
      </c>
      <c r="I89" s="112">
        <v>0</v>
      </c>
      <c r="J89" s="111" t="s">
        <v>433</v>
      </c>
      <c r="K89" s="112">
        <v>0</v>
      </c>
      <c r="L89" s="111" t="s">
        <v>433</v>
      </c>
      <c r="M89" s="112">
        <v>0.18181818181818182</v>
      </c>
      <c r="N89" s="111" t="s">
        <v>433</v>
      </c>
      <c r="O89" s="112">
        <v>0.18181818181818182</v>
      </c>
      <c r="P89" s="111" t="s">
        <v>433</v>
      </c>
      <c r="Q89" s="112">
        <v>0.18181818181818182</v>
      </c>
      <c r="R89" s="111" t="s">
        <v>433</v>
      </c>
      <c r="S89" s="112">
        <v>0.18181818181818182</v>
      </c>
      <c r="T89" s="111" t="s">
        <v>433</v>
      </c>
      <c r="U89" s="112">
        <v>0.18181818181818182</v>
      </c>
      <c r="V89" s="111" t="s">
        <v>433</v>
      </c>
      <c r="W89" s="112">
        <v>0.18181818181818182</v>
      </c>
      <c r="X89" s="111" t="s">
        <v>433</v>
      </c>
      <c r="Y89" s="112">
        <v>0</v>
      </c>
      <c r="Z89" s="111" t="s">
        <v>433</v>
      </c>
      <c r="AA89" s="112">
        <v>9.0909090909090912E-2</v>
      </c>
      <c r="AB89" s="111" t="s">
        <v>433</v>
      </c>
      <c r="AC89" s="112">
        <v>0.18181818181818182</v>
      </c>
      <c r="AD89" s="111" t="s">
        <v>433</v>
      </c>
      <c r="AE89" s="112">
        <v>9.0909090909090912E-2</v>
      </c>
      <c r="AF89" s="111" t="s">
        <v>433</v>
      </c>
      <c r="AG89" s="112">
        <v>0</v>
      </c>
      <c r="AH89" s="111" t="s">
        <v>433</v>
      </c>
      <c r="AI89" s="112">
        <v>0</v>
      </c>
      <c r="AJ89" s="111" t="s">
        <v>433</v>
      </c>
      <c r="AK89" s="112">
        <v>0</v>
      </c>
      <c r="AL89" s="111" t="s">
        <v>433</v>
      </c>
      <c r="AM89" s="112">
        <v>0</v>
      </c>
      <c r="AN89" s="111" t="s">
        <v>433</v>
      </c>
      <c r="AO89" s="112">
        <v>0</v>
      </c>
      <c r="AP89" s="111" t="s">
        <v>433</v>
      </c>
      <c r="AQ89" s="112">
        <v>0</v>
      </c>
      <c r="AR89" s="111" t="s">
        <v>433</v>
      </c>
      <c r="AS89" s="112">
        <v>0</v>
      </c>
      <c r="AT89" s="111" t="s">
        <v>433</v>
      </c>
      <c r="AU89" s="112">
        <v>0</v>
      </c>
      <c r="AV89" s="111" t="s">
        <v>433</v>
      </c>
      <c r="AW89" s="112">
        <v>0</v>
      </c>
      <c r="AX89" s="111" t="s">
        <v>433</v>
      </c>
      <c r="AY89" s="112">
        <v>0.27272727272727271</v>
      </c>
      <c r="AZ89" s="111" t="s">
        <v>433</v>
      </c>
      <c r="BA89" s="112">
        <v>0.18181818181818182</v>
      </c>
      <c r="BB89" s="111" t="s">
        <v>433</v>
      </c>
      <c r="BC89" s="112">
        <v>9.0909090909090912E-2</v>
      </c>
      <c r="BD89" s="111" t="s">
        <v>433</v>
      </c>
      <c r="BE89" s="113">
        <v>0</v>
      </c>
      <c r="BF89" s="111" t="s">
        <v>433</v>
      </c>
      <c r="BG89" s="113">
        <v>9.0909090909090912E-2</v>
      </c>
      <c r="BH89" s="111" t="s">
        <v>433</v>
      </c>
      <c r="BI89" s="113">
        <v>0.27272727272727271</v>
      </c>
      <c r="BJ89" s="111" t="s">
        <v>433</v>
      </c>
      <c r="BK89" s="113">
        <v>0.27272727272727271</v>
      </c>
    </row>
    <row r="90" spans="1:63" x14ac:dyDescent="0.25">
      <c r="A90" s="138"/>
      <c r="B90" s="111" t="s">
        <v>6</v>
      </c>
      <c r="C90" s="112">
        <v>0</v>
      </c>
      <c r="D90" s="111" t="s">
        <v>6</v>
      </c>
      <c r="E90" s="112">
        <v>9.0909090909090912E-2</v>
      </c>
      <c r="F90" s="111" t="s">
        <v>6</v>
      </c>
      <c r="G90" s="112">
        <v>0</v>
      </c>
      <c r="H90" s="111" t="s">
        <v>6</v>
      </c>
      <c r="I90" s="112">
        <v>9.0909090909090912E-2</v>
      </c>
      <c r="J90" s="111" t="s">
        <v>6</v>
      </c>
      <c r="K90" s="112">
        <v>9.0909090909090912E-2</v>
      </c>
      <c r="L90" s="111" t="s">
        <v>6</v>
      </c>
      <c r="M90" s="112">
        <v>0</v>
      </c>
      <c r="N90" s="111" t="s">
        <v>6</v>
      </c>
      <c r="O90" s="112">
        <v>0</v>
      </c>
      <c r="P90" s="111" t="s">
        <v>6</v>
      </c>
      <c r="Q90" s="112">
        <v>0</v>
      </c>
      <c r="R90" s="111" t="s">
        <v>6</v>
      </c>
      <c r="S90" s="112">
        <v>9.0909090909090912E-2</v>
      </c>
      <c r="T90" s="111" t="s">
        <v>6</v>
      </c>
      <c r="U90" s="112">
        <v>9.0909090909090912E-2</v>
      </c>
      <c r="V90" s="111" t="s">
        <v>6</v>
      </c>
      <c r="W90" s="112">
        <v>9.0909090909090912E-2</v>
      </c>
      <c r="X90" s="111" t="s">
        <v>6</v>
      </c>
      <c r="Y90" s="112">
        <v>9.0909090909090912E-2</v>
      </c>
      <c r="Z90" s="111" t="s">
        <v>6</v>
      </c>
      <c r="AA90" s="112">
        <v>9.0909090909090912E-2</v>
      </c>
      <c r="AB90" s="111" t="s">
        <v>6</v>
      </c>
      <c r="AC90" s="112">
        <v>9.0909090909090912E-2</v>
      </c>
      <c r="AD90" s="111" t="s">
        <v>6</v>
      </c>
      <c r="AE90" s="112">
        <v>9.0909090909090912E-2</v>
      </c>
      <c r="AF90" s="111" t="s">
        <v>6</v>
      </c>
      <c r="AG90" s="112">
        <v>0</v>
      </c>
      <c r="AH90" s="111" t="s">
        <v>6</v>
      </c>
      <c r="AI90" s="112">
        <v>9.0909090909090912E-2</v>
      </c>
      <c r="AJ90" s="111" t="s">
        <v>6</v>
      </c>
      <c r="AK90" s="112">
        <v>0.18181818181818182</v>
      </c>
      <c r="AL90" s="111" t="s">
        <v>6</v>
      </c>
      <c r="AM90" s="112">
        <v>9.0909090909090912E-2</v>
      </c>
      <c r="AN90" s="111" t="s">
        <v>6</v>
      </c>
      <c r="AO90" s="112">
        <v>0</v>
      </c>
      <c r="AP90" s="111" t="s">
        <v>6</v>
      </c>
      <c r="AQ90" s="112">
        <v>9.0909090909090912E-2</v>
      </c>
      <c r="AR90" s="111" t="s">
        <v>6</v>
      </c>
      <c r="AS90" s="112">
        <v>0</v>
      </c>
      <c r="AT90" s="111" t="s">
        <v>6</v>
      </c>
      <c r="AU90" s="112">
        <v>0</v>
      </c>
      <c r="AV90" s="111" t="s">
        <v>6</v>
      </c>
      <c r="AW90" s="112">
        <v>0</v>
      </c>
      <c r="AX90" s="111" t="s">
        <v>6</v>
      </c>
      <c r="AY90" s="112">
        <v>0</v>
      </c>
      <c r="AZ90" s="111" t="s">
        <v>6</v>
      </c>
      <c r="BA90" s="112">
        <v>9.0909090909090912E-2</v>
      </c>
      <c r="BB90" s="111" t="s">
        <v>6</v>
      </c>
      <c r="BC90" s="112">
        <v>9.0909090909090912E-2</v>
      </c>
      <c r="BD90" s="111" t="s">
        <v>6</v>
      </c>
      <c r="BE90" s="113">
        <v>9.0909090909090912E-2</v>
      </c>
      <c r="BF90" s="111" t="s">
        <v>6</v>
      </c>
      <c r="BG90" s="113">
        <v>0</v>
      </c>
      <c r="BH90" s="111" t="s">
        <v>6</v>
      </c>
      <c r="BI90" s="113">
        <v>0</v>
      </c>
      <c r="BJ90" s="111" t="s">
        <v>6</v>
      </c>
      <c r="BK90" s="113">
        <v>0</v>
      </c>
    </row>
    <row r="91" spans="1:63" x14ac:dyDescent="0.25">
      <c r="A91" s="138"/>
      <c r="B91" s="114" t="s">
        <v>361</v>
      </c>
      <c r="C91" s="115">
        <v>0.18181818181818182</v>
      </c>
      <c r="D91" s="114" t="s">
        <v>361</v>
      </c>
      <c r="E91" s="115">
        <v>0.27272727272727271</v>
      </c>
      <c r="F91" s="114" t="s">
        <v>361</v>
      </c>
      <c r="G91" s="115">
        <v>0.45454545454545453</v>
      </c>
      <c r="H91" s="114" t="s">
        <v>361</v>
      </c>
      <c r="I91" s="115">
        <v>0.36363636363636365</v>
      </c>
      <c r="J91" s="114" t="s">
        <v>361</v>
      </c>
      <c r="K91" s="115">
        <v>0.54545454545454541</v>
      </c>
      <c r="L91" s="114" t="s">
        <v>361</v>
      </c>
      <c r="M91" s="115">
        <v>0.45454545454545453</v>
      </c>
      <c r="N91" s="114" t="s">
        <v>361</v>
      </c>
      <c r="O91" s="115">
        <v>0.45454545454545453</v>
      </c>
      <c r="P91" s="114" t="s">
        <v>361</v>
      </c>
      <c r="Q91" s="115">
        <v>0.27272727272727271</v>
      </c>
      <c r="R91" s="114" t="s">
        <v>361</v>
      </c>
      <c r="S91" s="115">
        <v>0.27272727272727271</v>
      </c>
      <c r="T91" s="114" t="s">
        <v>361</v>
      </c>
      <c r="U91" s="115">
        <v>0.27272727272727271</v>
      </c>
      <c r="V91" s="114" t="s">
        <v>361</v>
      </c>
      <c r="W91" s="115">
        <v>0.18181818181818182</v>
      </c>
      <c r="X91" s="114" t="s">
        <v>361</v>
      </c>
      <c r="Y91" s="115">
        <v>0.72727272727272729</v>
      </c>
      <c r="Z91" s="114" t="s">
        <v>361</v>
      </c>
      <c r="AA91" s="115">
        <v>0.54545454545454541</v>
      </c>
      <c r="AB91" s="114" t="s">
        <v>361</v>
      </c>
      <c r="AC91" s="115">
        <v>0.45454545454545453</v>
      </c>
      <c r="AD91" s="114" t="s">
        <v>361</v>
      </c>
      <c r="AE91" s="115">
        <v>0.45454545454545453</v>
      </c>
      <c r="AF91" s="114" t="s">
        <v>361</v>
      </c>
      <c r="AG91" s="115">
        <v>9.0909090909090912E-2</v>
      </c>
      <c r="AH91" s="114" t="s">
        <v>361</v>
      </c>
      <c r="AI91" s="115">
        <v>0.63636363636363635</v>
      </c>
      <c r="AJ91" s="114" t="s">
        <v>361</v>
      </c>
      <c r="AK91" s="115">
        <v>0.63636363636363635</v>
      </c>
      <c r="AL91" s="114" t="s">
        <v>361</v>
      </c>
      <c r="AM91" s="115">
        <v>0.63636363636363635</v>
      </c>
      <c r="AN91" s="114" t="s">
        <v>361</v>
      </c>
      <c r="AO91" s="115">
        <v>0.54545454545454541</v>
      </c>
      <c r="AP91" s="114" t="s">
        <v>361</v>
      </c>
      <c r="AQ91" s="115">
        <v>0.63636363636363635</v>
      </c>
      <c r="AR91" s="114" t="s">
        <v>361</v>
      </c>
      <c r="AS91" s="115">
        <v>0.63636363636363635</v>
      </c>
      <c r="AT91" s="114" t="s">
        <v>361</v>
      </c>
      <c r="AU91" s="115">
        <v>0.36363636363636365</v>
      </c>
      <c r="AV91" s="114" t="s">
        <v>361</v>
      </c>
      <c r="AW91" s="115">
        <v>0.27272727272727271</v>
      </c>
      <c r="AX91" s="114" t="s">
        <v>361</v>
      </c>
      <c r="AY91" s="115">
        <v>0.54545454545454541</v>
      </c>
      <c r="AZ91" s="114" t="s">
        <v>361</v>
      </c>
      <c r="BA91" s="115">
        <v>0.45454545454545453</v>
      </c>
      <c r="BB91" s="114" t="s">
        <v>361</v>
      </c>
      <c r="BC91" s="115">
        <v>0.45454545454545453</v>
      </c>
      <c r="BD91" s="114" t="s">
        <v>361</v>
      </c>
      <c r="BE91" s="116">
        <v>0.63636363636363635</v>
      </c>
      <c r="BF91" s="114" t="s">
        <v>361</v>
      </c>
      <c r="BG91" s="116">
        <v>0.81818181818181823</v>
      </c>
      <c r="BH91" s="114" t="s">
        <v>361</v>
      </c>
      <c r="BI91" s="116">
        <v>0.72727272727272729</v>
      </c>
      <c r="BJ91" s="114" t="s">
        <v>361</v>
      </c>
      <c r="BK91" s="116">
        <v>0.63636363636363635</v>
      </c>
    </row>
  </sheetData>
  <mergeCells count="40">
    <mergeCell ref="A62:A71"/>
    <mergeCell ref="A72:A81"/>
    <mergeCell ref="A82:A91"/>
    <mergeCell ref="B1:C1"/>
    <mergeCell ref="AN1:AO1"/>
    <mergeCell ref="A2:A11"/>
    <mergeCell ref="A12:A21"/>
    <mergeCell ref="A22:A31"/>
    <mergeCell ref="A32:A41"/>
    <mergeCell ref="A42:A51"/>
    <mergeCell ref="A52:A61"/>
    <mergeCell ref="AL1:AM1"/>
    <mergeCell ref="N1:O1"/>
    <mergeCell ref="P1:Q1"/>
    <mergeCell ref="R1:S1"/>
    <mergeCell ref="T1:U1"/>
    <mergeCell ref="BB1:BC1"/>
    <mergeCell ref="BD1:BE1"/>
    <mergeCell ref="BF1:BG1"/>
    <mergeCell ref="BH1:BI1"/>
    <mergeCell ref="BJ1:BK1"/>
    <mergeCell ref="AR1:AS1"/>
    <mergeCell ref="AT1:AU1"/>
    <mergeCell ref="AV1:AW1"/>
    <mergeCell ref="AX1:AY1"/>
    <mergeCell ref="AZ1:BA1"/>
    <mergeCell ref="AP1:AQ1"/>
    <mergeCell ref="Z1:AA1"/>
    <mergeCell ref="AB1:AC1"/>
    <mergeCell ref="AD1:AE1"/>
    <mergeCell ref="AF1:AG1"/>
    <mergeCell ref="AH1:AI1"/>
    <mergeCell ref="AJ1:AK1"/>
    <mergeCell ref="V1:W1"/>
    <mergeCell ref="X1:Y1"/>
    <mergeCell ref="D1:E1"/>
    <mergeCell ref="F1:G1"/>
    <mergeCell ref="H1:I1"/>
    <mergeCell ref="J1:K1"/>
    <mergeCell ref="L1:M1"/>
  </mergeCells>
  <conditionalFormatting sqref="C7:C11">
    <cfRule type="dataBar" priority="3769">
      <dataBar>
        <cfvo type="min"/>
        <cfvo type="max"/>
        <color rgb="FF63C384"/>
      </dataBar>
      <extLst>
        <ext xmlns:x14="http://schemas.microsoft.com/office/spreadsheetml/2009/9/main" uri="{B025F937-C7B1-47D3-B67F-A62EFF666E3E}">
          <x14:id>{31E6AA20-7838-415B-B489-55EA95B75A9D}</x14:id>
        </ext>
      </extLst>
    </cfRule>
  </conditionalFormatting>
  <conditionalFormatting sqref="E7:E11">
    <cfRule type="dataBar" priority="3738">
      <dataBar>
        <cfvo type="min"/>
        <cfvo type="max"/>
        <color rgb="FF63C384"/>
      </dataBar>
      <extLst>
        <ext xmlns:x14="http://schemas.microsoft.com/office/spreadsheetml/2009/9/main" uri="{B025F937-C7B1-47D3-B67F-A62EFF666E3E}">
          <x14:id>{9F6D7943-01E4-4A61-97B9-D3D0389E3D3A}</x14:id>
        </ext>
      </extLst>
    </cfRule>
  </conditionalFormatting>
  <conditionalFormatting sqref="G7:G11">
    <cfRule type="dataBar" priority="3737">
      <dataBar>
        <cfvo type="min"/>
        <cfvo type="max"/>
        <color rgb="FF63C384"/>
      </dataBar>
      <extLst>
        <ext xmlns:x14="http://schemas.microsoft.com/office/spreadsheetml/2009/9/main" uri="{B025F937-C7B1-47D3-B67F-A62EFF666E3E}">
          <x14:id>{F78B8D90-0BB8-4E39-91DD-C198725D758B}</x14:id>
        </ext>
      </extLst>
    </cfRule>
  </conditionalFormatting>
  <conditionalFormatting sqref="K7:K11">
    <cfRule type="dataBar" priority="3736">
      <dataBar>
        <cfvo type="min"/>
        <cfvo type="max"/>
        <color rgb="FF63C384"/>
      </dataBar>
      <extLst>
        <ext xmlns:x14="http://schemas.microsoft.com/office/spreadsheetml/2009/9/main" uri="{B025F937-C7B1-47D3-B67F-A62EFF666E3E}">
          <x14:id>{8FDCBB27-DCB8-4CE7-8584-F538CA7D1ADE}</x14:id>
        </ext>
      </extLst>
    </cfRule>
  </conditionalFormatting>
  <conditionalFormatting sqref="I7:I11">
    <cfRule type="dataBar" priority="3735">
      <dataBar>
        <cfvo type="min"/>
        <cfvo type="max"/>
        <color rgb="FF63C384"/>
      </dataBar>
      <extLst>
        <ext xmlns:x14="http://schemas.microsoft.com/office/spreadsheetml/2009/9/main" uri="{B025F937-C7B1-47D3-B67F-A62EFF666E3E}">
          <x14:id>{DE903B08-CF18-4B4F-9431-53C5F6C76A6F}</x14:id>
        </ext>
      </extLst>
    </cfRule>
  </conditionalFormatting>
  <conditionalFormatting sqref="M7:M11">
    <cfRule type="dataBar" priority="3734">
      <dataBar>
        <cfvo type="min"/>
        <cfvo type="max"/>
        <color rgb="FF63C384"/>
      </dataBar>
      <extLst>
        <ext xmlns:x14="http://schemas.microsoft.com/office/spreadsheetml/2009/9/main" uri="{B025F937-C7B1-47D3-B67F-A62EFF666E3E}">
          <x14:id>{B77DC941-D9B9-47D4-9301-CCFC93C1697A}</x14:id>
        </ext>
      </extLst>
    </cfRule>
  </conditionalFormatting>
  <conditionalFormatting sqref="O7:O11">
    <cfRule type="dataBar" priority="3733">
      <dataBar>
        <cfvo type="min"/>
        <cfvo type="max"/>
        <color rgb="FF63C384"/>
      </dataBar>
      <extLst>
        <ext xmlns:x14="http://schemas.microsoft.com/office/spreadsheetml/2009/9/main" uri="{B025F937-C7B1-47D3-B67F-A62EFF666E3E}">
          <x14:id>{725C8EFD-B72F-490F-AA81-107866F7310F}</x14:id>
        </ext>
      </extLst>
    </cfRule>
  </conditionalFormatting>
  <conditionalFormatting sqref="Q7:Q11">
    <cfRule type="dataBar" priority="3732">
      <dataBar>
        <cfvo type="min"/>
        <cfvo type="max"/>
        <color rgb="FF63C384"/>
      </dataBar>
      <extLst>
        <ext xmlns:x14="http://schemas.microsoft.com/office/spreadsheetml/2009/9/main" uri="{B025F937-C7B1-47D3-B67F-A62EFF666E3E}">
          <x14:id>{8CCA8457-F983-4752-8664-AD67AA731744}</x14:id>
        </ext>
      </extLst>
    </cfRule>
  </conditionalFormatting>
  <conditionalFormatting sqref="S7:S11">
    <cfRule type="dataBar" priority="3731">
      <dataBar>
        <cfvo type="min"/>
        <cfvo type="max"/>
        <color rgb="FF63C384"/>
      </dataBar>
      <extLst>
        <ext xmlns:x14="http://schemas.microsoft.com/office/spreadsheetml/2009/9/main" uri="{B025F937-C7B1-47D3-B67F-A62EFF666E3E}">
          <x14:id>{21B71E43-EA1A-47CE-B959-AFE21020DEE6}</x14:id>
        </ext>
      </extLst>
    </cfRule>
  </conditionalFormatting>
  <conditionalFormatting sqref="U7:U11">
    <cfRule type="dataBar" priority="3730">
      <dataBar>
        <cfvo type="min"/>
        <cfvo type="max"/>
        <color rgb="FF63C384"/>
      </dataBar>
      <extLst>
        <ext xmlns:x14="http://schemas.microsoft.com/office/spreadsheetml/2009/9/main" uri="{B025F937-C7B1-47D3-B67F-A62EFF666E3E}">
          <x14:id>{0C27F56C-77AE-4094-8EA3-E6C2ED1B9489}</x14:id>
        </ext>
      </extLst>
    </cfRule>
  </conditionalFormatting>
  <conditionalFormatting sqref="W7:W11">
    <cfRule type="dataBar" priority="3729">
      <dataBar>
        <cfvo type="min"/>
        <cfvo type="max"/>
        <color rgb="FF63C384"/>
      </dataBar>
      <extLst>
        <ext xmlns:x14="http://schemas.microsoft.com/office/spreadsheetml/2009/9/main" uri="{B025F937-C7B1-47D3-B67F-A62EFF666E3E}">
          <x14:id>{DA3083CD-CD12-4FCD-8AFB-CB326B1FB27B}</x14:id>
        </ext>
      </extLst>
    </cfRule>
  </conditionalFormatting>
  <conditionalFormatting sqref="Y7:Y11">
    <cfRule type="dataBar" priority="3728">
      <dataBar>
        <cfvo type="min"/>
        <cfvo type="max"/>
        <color rgb="FF63C384"/>
      </dataBar>
      <extLst>
        <ext xmlns:x14="http://schemas.microsoft.com/office/spreadsheetml/2009/9/main" uri="{B025F937-C7B1-47D3-B67F-A62EFF666E3E}">
          <x14:id>{9FC34434-FF0E-440A-ADAF-44D2BB5D1C1C}</x14:id>
        </ext>
      </extLst>
    </cfRule>
  </conditionalFormatting>
  <conditionalFormatting sqref="AA7:AA11">
    <cfRule type="dataBar" priority="3727">
      <dataBar>
        <cfvo type="min"/>
        <cfvo type="max"/>
        <color rgb="FF63C384"/>
      </dataBar>
      <extLst>
        <ext xmlns:x14="http://schemas.microsoft.com/office/spreadsheetml/2009/9/main" uri="{B025F937-C7B1-47D3-B67F-A62EFF666E3E}">
          <x14:id>{823106AE-E487-4BC5-96A8-F26AB713625B}</x14:id>
        </ext>
      </extLst>
    </cfRule>
  </conditionalFormatting>
  <conditionalFormatting sqref="AC7:AC11">
    <cfRule type="dataBar" priority="3726">
      <dataBar>
        <cfvo type="min"/>
        <cfvo type="max"/>
        <color rgb="FF63C384"/>
      </dataBar>
      <extLst>
        <ext xmlns:x14="http://schemas.microsoft.com/office/spreadsheetml/2009/9/main" uri="{B025F937-C7B1-47D3-B67F-A62EFF666E3E}">
          <x14:id>{B0E63EC9-5A3E-4BAD-8EC9-E97F81E8C656}</x14:id>
        </ext>
      </extLst>
    </cfRule>
  </conditionalFormatting>
  <conditionalFormatting sqref="AE7:AE11">
    <cfRule type="dataBar" priority="3725">
      <dataBar>
        <cfvo type="min"/>
        <cfvo type="max"/>
        <color rgb="FF63C384"/>
      </dataBar>
      <extLst>
        <ext xmlns:x14="http://schemas.microsoft.com/office/spreadsheetml/2009/9/main" uri="{B025F937-C7B1-47D3-B67F-A62EFF666E3E}">
          <x14:id>{876650CB-5DC9-4BDE-A74A-1B1344D8F0B2}</x14:id>
        </ext>
      </extLst>
    </cfRule>
  </conditionalFormatting>
  <conditionalFormatting sqref="AG7:AG11">
    <cfRule type="dataBar" priority="3724">
      <dataBar>
        <cfvo type="min"/>
        <cfvo type="max"/>
        <color rgb="FF63C384"/>
      </dataBar>
      <extLst>
        <ext xmlns:x14="http://schemas.microsoft.com/office/spreadsheetml/2009/9/main" uri="{B025F937-C7B1-47D3-B67F-A62EFF666E3E}">
          <x14:id>{DE49A752-EE8C-465C-96CF-8F8F754D0F44}</x14:id>
        </ext>
      </extLst>
    </cfRule>
  </conditionalFormatting>
  <conditionalFormatting sqref="AI7:AI11">
    <cfRule type="dataBar" priority="3723">
      <dataBar>
        <cfvo type="min"/>
        <cfvo type="max"/>
        <color rgb="FF63C384"/>
      </dataBar>
      <extLst>
        <ext xmlns:x14="http://schemas.microsoft.com/office/spreadsheetml/2009/9/main" uri="{B025F937-C7B1-47D3-B67F-A62EFF666E3E}">
          <x14:id>{906E7625-7BB5-44D0-8912-103CBB49D961}</x14:id>
        </ext>
      </extLst>
    </cfRule>
  </conditionalFormatting>
  <conditionalFormatting sqref="AK7:AK11">
    <cfRule type="dataBar" priority="3722">
      <dataBar>
        <cfvo type="min"/>
        <cfvo type="max"/>
        <color rgb="FF63C384"/>
      </dataBar>
      <extLst>
        <ext xmlns:x14="http://schemas.microsoft.com/office/spreadsheetml/2009/9/main" uri="{B025F937-C7B1-47D3-B67F-A62EFF666E3E}">
          <x14:id>{BEC8050F-A955-4866-91E2-D080D536DAF5}</x14:id>
        </ext>
      </extLst>
    </cfRule>
  </conditionalFormatting>
  <conditionalFormatting sqref="AY7:AY11">
    <cfRule type="dataBar" priority="3718">
      <dataBar>
        <cfvo type="min"/>
        <cfvo type="max"/>
        <color rgb="FF63C384"/>
      </dataBar>
      <extLst>
        <ext xmlns:x14="http://schemas.microsoft.com/office/spreadsheetml/2009/9/main" uri="{B025F937-C7B1-47D3-B67F-A62EFF666E3E}">
          <x14:id>{192EC049-E8B9-48C9-8ECD-79D1F30FABC0}</x14:id>
        </ext>
      </extLst>
    </cfRule>
  </conditionalFormatting>
  <conditionalFormatting sqref="BA7:BA11">
    <cfRule type="dataBar" priority="3717">
      <dataBar>
        <cfvo type="min"/>
        <cfvo type="max"/>
        <color rgb="FF63C384"/>
      </dataBar>
      <extLst>
        <ext xmlns:x14="http://schemas.microsoft.com/office/spreadsheetml/2009/9/main" uri="{B025F937-C7B1-47D3-B67F-A62EFF666E3E}">
          <x14:id>{7D469380-7238-45CB-8BFE-2E774D37B8CA}</x14:id>
        </ext>
      </extLst>
    </cfRule>
  </conditionalFormatting>
  <conditionalFormatting sqref="BC7:BC11">
    <cfRule type="dataBar" priority="3716">
      <dataBar>
        <cfvo type="min"/>
        <cfvo type="max"/>
        <color rgb="FF63C384"/>
      </dataBar>
      <extLst>
        <ext xmlns:x14="http://schemas.microsoft.com/office/spreadsheetml/2009/9/main" uri="{B025F937-C7B1-47D3-B67F-A62EFF666E3E}">
          <x14:id>{2AA547C5-EA53-4C06-A395-6D96841B5CEE}</x14:id>
        </ext>
      </extLst>
    </cfRule>
  </conditionalFormatting>
  <conditionalFormatting sqref="BE7:BE11">
    <cfRule type="dataBar" priority="3715">
      <dataBar>
        <cfvo type="min"/>
        <cfvo type="max"/>
        <color rgb="FF63C384"/>
      </dataBar>
      <extLst>
        <ext xmlns:x14="http://schemas.microsoft.com/office/spreadsheetml/2009/9/main" uri="{B025F937-C7B1-47D3-B67F-A62EFF666E3E}">
          <x14:id>{13F76337-62B1-455E-A17D-27006426005A}</x14:id>
        </ext>
      </extLst>
    </cfRule>
  </conditionalFormatting>
  <conditionalFormatting sqref="BK7:BK11">
    <cfRule type="dataBar" priority="3714">
      <dataBar>
        <cfvo type="min"/>
        <cfvo type="max"/>
        <color rgb="FF63C384"/>
      </dataBar>
      <extLst>
        <ext xmlns:x14="http://schemas.microsoft.com/office/spreadsheetml/2009/9/main" uri="{B025F937-C7B1-47D3-B67F-A62EFF666E3E}">
          <x14:id>{2E7B6352-24F8-4763-93A4-E0DC30764D51}</x14:id>
        </ext>
      </extLst>
    </cfRule>
  </conditionalFormatting>
  <conditionalFormatting sqref="BI7:BI11">
    <cfRule type="dataBar" priority="3713">
      <dataBar>
        <cfvo type="min"/>
        <cfvo type="max"/>
        <color rgb="FF63C384"/>
      </dataBar>
      <extLst>
        <ext xmlns:x14="http://schemas.microsoft.com/office/spreadsheetml/2009/9/main" uri="{B025F937-C7B1-47D3-B67F-A62EFF666E3E}">
          <x14:id>{B24E1144-FFF5-4AA8-8485-4CF1382C0314}</x14:id>
        </ext>
      </extLst>
    </cfRule>
  </conditionalFormatting>
  <conditionalFormatting sqref="BG7:BG11">
    <cfRule type="dataBar" priority="3712">
      <dataBar>
        <cfvo type="min"/>
        <cfvo type="max"/>
        <color rgb="FF63C384"/>
      </dataBar>
      <extLst>
        <ext xmlns:x14="http://schemas.microsoft.com/office/spreadsheetml/2009/9/main" uri="{B025F937-C7B1-47D3-B67F-A62EFF666E3E}">
          <x14:id>{5623D5BF-D5AC-4B34-B83C-EE8CFCCEB7FB}</x14:id>
        </ext>
      </extLst>
    </cfRule>
  </conditionalFormatting>
  <conditionalFormatting sqref="AM7:AM11">
    <cfRule type="dataBar" priority="3711">
      <dataBar>
        <cfvo type="min"/>
        <cfvo type="max"/>
        <color rgb="FF63C384"/>
      </dataBar>
      <extLst>
        <ext xmlns:x14="http://schemas.microsoft.com/office/spreadsheetml/2009/9/main" uri="{B025F937-C7B1-47D3-B67F-A62EFF666E3E}">
          <x14:id>{03F1678F-1DB1-4BA9-91C5-7CB827E74237}</x14:id>
        </ext>
      </extLst>
    </cfRule>
  </conditionalFormatting>
  <conditionalFormatting sqref="AQ7:AQ11">
    <cfRule type="dataBar" priority="3710">
      <dataBar>
        <cfvo type="min"/>
        <cfvo type="max"/>
        <color rgb="FF63C384"/>
      </dataBar>
      <extLst>
        <ext xmlns:x14="http://schemas.microsoft.com/office/spreadsheetml/2009/9/main" uri="{B025F937-C7B1-47D3-B67F-A62EFF666E3E}">
          <x14:id>{FA279A84-523D-4130-BAED-D02C5B186488}</x14:id>
        </ext>
      </extLst>
    </cfRule>
  </conditionalFormatting>
  <conditionalFormatting sqref="AS7:AS11">
    <cfRule type="dataBar" priority="3709">
      <dataBar>
        <cfvo type="min"/>
        <cfvo type="max"/>
        <color rgb="FF63C384"/>
      </dataBar>
      <extLst>
        <ext xmlns:x14="http://schemas.microsoft.com/office/spreadsheetml/2009/9/main" uri="{B025F937-C7B1-47D3-B67F-A62EFF666E3E}">
          <x14:id>{9C451756-7E8A-40C7-8EE4-6AA9A7ADB659}</x14:id>
        </ext>
      </extLst>
    </cfRule>
  </conditionalFormatting>
  <conditionalFormatting sqref="AO7:AO11">
    <cfRule type="dataBar" priority="3708">
      <dataBar>
        <cfvo type="min"/>
        <cfvo type="max"/>
        <color rgb="FF63C384"/>
      </dataBar>
      <extLst>
        <ext xmlns:x14="http://schemas.microsoft.com/office/spreadsheetml/2009/9/main" uri="{B025F937-C7B1-47D3-B67F-A62EFF666E3E}">
          <x14:id>{5F5F47CA-1331-4AFF-AE7A-5DA8C7B10F5F}</x14:id>
        </ext>
      </extLst>
    </cfRule>
  </conditionalFormatting>
  <conditionalFormatting sqref="AU7:AU11">
    <cfRule type="dataBar" priority="3707">
      <dataBar>
        <cfvo type="min"/>
        <cfvo type="max"/>
        <color rgb="FF63C384"/>
      </dataBar>
      <extLst>
        <ext xmlns:x14="http://schemas.microsoft.com/office/spreadsheetml/2009/9/main" uri="{B025F937-C7B1-47D3-B67F-A62EFF666E3E}">
          <x14:id>{A40A3697-E485-49D3-A4C2-EEBB4DCF216B}</x14:id>
        </ext>
      </extLst>
    </cfRule>
  </conditionalFormatting>
  <conditionalFormatting sqref="AW7:AW11">
    <cfRule type="dataBar" priority="3706">
      <dataBar>
        <cfvo type="min"/>
        <cfvo type="max"/>
        <color rgb="FF63C384"/>
      </dataBar>
      <extLst>
        <ext xmlns:x14="http://schemas.microsoft.com/office/spreadsheetml/2009/9/main" uri="{B025F937-C7B1-47D3-B67F-A62EFF666E3E}">
          <x14:id>{DC4A7C4A-1DBF-4690-851C-E5BD796E3F6C}</x14:id>
        </ext>
      </extLst>
    </cfRule>
  </conditionalFormatting>
  <conditionalFormatting sqref="B7">
    <cfRule type="expression" dxfId="3164" priority="3452">
      <formula>C7&gt;67%</formula>
    </cfRule>
    <cfRule type="expression" dxfId="3163" priority="3453">
      <formula>C7&lt;34%</formula>
    </cfRule>
    <cfRule type="expression" dxfId="3162" priority="3454">
      <formula>AND(C7&lt;68%,C7&gt;33%)</formula>
    </cfRule>
  </conditionalFormatting>
  <conditionalFormatting sqref="B8">
    <cfRule type="expression" dxfId="3161" priority="3094">
      <formula>C8&gt;67%</formula>
    </cfRule>
    <cfRule type="expression" dxfId="3160" priority="3095">
      <formula>C8&lt;34%</formula>
    </cfRule>
    <cfRule type="expression" dxfId="3159" priority="3096">
      <formula>AND(C8&lt;68%,C8&gt;33%)</formula>
    </cfRule>
  </conditionalFormatting>
  <conditionalFormatting sqref="B11">
    <cfRule type="expression" dxfId="3158" priority="3091">
      <formula>C11&gt;67%</formula>
    </cfRule>
    <cfRule type="expression" dxfId="3157" priority="3092">
      <formula>C11&lt;34%</formula>
    </cfRule>
    <cfRule type="expression" dxfId="3156" priority="3093">
      <formula>AND(C11&lt;68%,C11&gt;33%)</formula>
    </cfRule>
  </conditionalFormatting>
  <conditionalFormatting sqref="D7">
    <cfRule type="expression" dxfId="3155" priority="3088">
      <formula>E7&gt;67%</formula>
    </cfRule>
    <cfRule type="expression" dxfId="3154" priority="3089">
      <formula>E7&lt;34%</formula>
    </cfRule>
    <cfRule type="expression" dxfId="3153" priority="3090">
      <formula>AND(E7&lt;68%,E7&gt;33%)</formula>
    </cfRule>
  </conditionalFormatting>
  <conditionalFormatting sqref="D8">
    <cfRule type="expression" dxfId="3152" priority="3085">
      <formula>E8&gt;67%</formula>
    </cfRule>
    <cfRule type="expression" dxfId="3151" priority="3086">
      <formula>E8&lt;34%</formula>
    </cfRule>
    <cfRule type="expression" dxfId="3150" priority="3087">
      <formula>AND(E8&lt;68%,E8&gt;33%)</formula>
    </cfRule>
  </conditionalFormatting>
  <conditionalFormatting sqref="D11">
    <cfRule type="expression" dxfId="3149" priority="3082">
      <formula>E11&gt;67%</formula>
    </cfRule>
    <cfRule type="expression" dxfId="3148" priority="3083">
      <formula>E11&lt;34%</formula>
    </cfRule>
    <cfRule type="expression" dxfId="3147" priority="3084">
      <formula>AND(E11&lt;68%,E11&gt;33%)</formula>
    </cfRule>
  </conditionalFormatting>
  <conditionalFormatting sqref="F7">
    <cfRule type="expression" dxfId="3146" priority="3079">
      <formula>G7&gt;67%</formula>
    </cfRule>
    <cfRule type="expression" dxfId="3145" priority="3080">
      <formula>G7&lt;34%</formula>
    </cfRule>
    <cfRule type="expression" dxfId="3144" priority="3081">
      <formula>AND(G7&lt;68%,G7&gt;33%)</formula>
    </cfRule>
  </conditionalFormatting>
  <conditionalFormatting sqref="F8">
    <cfRule type="expression" dxfId="3143" priority="3076">
      <formula>G8&gt;67%</formula>
    </cfRule>
    <cfRule type="expression" dxfId="3142" priority="3077">
      <formula>G8&lt;34%</formula>
    </cfRule>
    <cfRule type="expression" dxfId="3141" priority="3078">
      <formula>AND(G8&lt;68%,G8&gt;33%)</formula>
    </cfRule>
  </conditionalFormatting>
  <conditionalFormatting sqref="F11">
    <cfRule type="expression" dxfId="3140" priority="3073">
      <formula>G11&gt;67%</formula>
    </cfRule>
    <cfRule type="expression" dxfId="3139" priority="3074">
      <formula>G11&lt;34%</formula>
    </cfRule>
    <cfRule type="expression" dxfId="3138" priority="3075">
      <formula>AND(G11&lt;68%,G11&gt;33%)</formula>
    </cfRule>
  </conditionalFormatting>
  <conditionalFormatting sqref="H7">
    <cfRule type="expression" dxfId="3137" priority="3070">
      <formula>I7&gt;67%</formula>
    </cfRule>
    <cfRule type="expression" dxfId="3136" priority="3071">
      <formula>I7&lt;34%</formula>
    </cfRule>
    <cfRule type="expression" dxfId="3135" priority="3072">
      <formula>AND(I7&lt;68%,I7&gt;33%)</formula>
    </cfRule>
  </conditionalFormatting>
  <conditionalFormatting sqref="H8">
    <cfRule type="expression" dxfId="3134" priority="3067">
      <formula>I8&gt;67%</formula>
    </cfRule>
    <cfRule type="expression" dxfId="3133" priority="3068">
      <formula>I8&lt;34%</formula>
    </cfRule>
    <cfRule type="expression" dxfId="3132" priority="3069">
      <formula>AND(I8&lt;68%,I8&gt;33%)</formula>
    </cfRule>
  </conditionalFormatting>
  <conditionalFormatting sqref="H11">
    <cfRule type="expression" dxfId="3131" priority="3064">
      <formula>I11&gt;67%</formula>
    </cfRule>
    <cfRule type="expression" dxfId="3130" priority="3065">
      <formula>I11&lt;34%</formula>
    </cfRule>
    <cfRule type="expression" dxfId="3129" priority="3066">
      <formula>AND(I11&lt;68%,I11&gt;33%)</formula>
    </cfRule>
  </conditionalFormatting>
  <conditionalFormatting sqref="J7">
    <cfRule type="expression" dxfId="3128" priority="3061">
      <formula>K7&gt;67%</formula>
    </cfRule>
    <cfRule type="expression" dxfId="3127" priority="3062">
      <formula>K7&lt;34%</formula>
    </cfRule>
    <cfRule type="expression" dxfId="3126" priority="3063">
      <formula>AND(K7&lt;68%,K7&gt;33%)</formula>
    </cfRule>
  </conditionalFormatting>
  <conditionalFormatting sqref="J8">
    <cfRule type="expression" dxfId="3125" priority="3058">
      <formula>K8&gt;67%</formula>
    </cfRule>
    <cfRule type="expression" dxfId="3124" priority="3059">
      <formula>K8&lt;34%</formula>
    </cfRule>
    <cfRule type="expression" dxfId="3123" priority="3060">
      <formula>AND(K8&lt;68%,K8&gt;33%)</formula>
    </cfRule>
  </conditionalFormatting>
  <conditionalFormatting sqref="J11">
    <cfRule type="expression" dxfId="3122" priority="3055">
      <formula>K11&gt;67%</formula>
    </cfRule>
    <cfRule type="expression" dxfId="3121" priority="3056">
      <formula>K11&lt;34%</formula>
    </cfRule>
    <cfRule type="expression" dxfId="3120" priority="3057">
      <formula>AND(K11&lt;68%,K11&gt;33%)</formula>
    </cfRule>
  </conditionalFormatting>
  <conditionalFormatting sqref="L7">
    <cfRule type="expression" dxfId="3119" priority="3052">
      <formula>M7&gt;67%</formula>
    </cfRule>
    <cfRule type="expression" dxfId="3118" priority="3053">
      <formula>M7&lt;34%</formula>
    </cfRule>
    <cfRule type="expression" dxfId="3117" priority="3054">
      <formula>AND(M7&lt;68%,M7&gt;33%)</formula>
    </cfRule>
  </conditionalFormatting>
  <conditionalFormatting sqref="L8">
    <cfRule type="expression" dxfId="3116" priority="3049">
      <formula>M8&gt;67%</formula>
    </cfRule>
    <cfRule type="expression" dxfId="3115" priority="3050">
      <formula>M8&lt;34%</formula>
    </cfRule>
    <cfRule type="expression" dxfId="3114" priority="3051">
      <formula>AND(M8&lt;68%,M8&gt;33%)</formula>
    </cfRule>
  </conditionalFormatting>
  <conditionalFormatting sqref="L11">
    <cfRule type="expression" dxfId="3113" priority="3046">
      <formula>M11&gt;67%</formula>
    </cfRule>
    <cfRule type="expression" dxfId="3112" priority="3047">
      <formula>M11&lt;34%</formula>
    </cfRule>
    <cfRule type="expression" dxfId="3111" priority="3048">
      <formula>AND(M11&lt;68%,M11&gt;33%)</formula>
    </cfRule>
  </conditionalFormatting>
  <conditionalFormatting sqref="N7">
    <cfRule type="expression" dxfId="3110" priority="3043">
      <formula>O7&gt;67%</formula>
    </cfRule>
    <cfRule type="expression" dxfId="3109" priority="3044">
      <formula>O7&lt;34%</formula>
    </cfRule>
    <cfRule type="expression" dxfId="3108" priority="3045">
      <formula>AND(O7&lt;68%,O7&gt;33%)</formula>
    </cfRule>
  </conditionalFormatting>
  <conditionalFormatting sqref="N8">
    <cfRule type="expression" dxfId="3107" priority="3040">
      <formula>O8&gt;67%</formula>
    </cfRule>
    <cfRule type="expression" dxfId="3106" priority="3041">
      <formula>O8&lt;34%</formula>
    </cfRule>
    <cfRule type="expression" dxfId="3105" priority="3042">
      <formula>AND(O8&lt;68%,O8&gt;33%)</formula>
    </cfRule>
  </conditionalFormatting>
  <conditionalFormatting sqref="N11">
    <cfRule type="expression" dxfId="3104" priority="3037">
      <formula>O11&gt;67%</formula>
    </cfRule>
    <cfRule type="expression" dxfId="3103" priority="3038">
      <formula>O11&lt;34%</formula>
    </cfRule>
    <cfRule type="expression" dxfId="3102" priority="3039">
      <formula>AND(O11&lt;68%,O11&gt;33%)</formula>
    </cfRule>
  </conditionalFormatting>
  <conditionalFormatting sqref="P7">
    <cfRule type="expression" dxfId="3101" priority="3034">
      <formula>Q7&gt;67%</formula>
    </cfRule>
    <cfRule type="expression" dxfId="3100" priority="3035">
      <formula>Q7&lt;34%</formula>
    </cfRule>
    <cfRule type="expression" dxfId="3099" priority="3036">
      <formula>AND(Q7&lt;68%,Q7&gt;33%)</formula>
    </cfRule>
  </conditionalFormatting>
  <conditionalFormatting sqref="P8">
    <cfRule type="expression" dxfId="3098" priority="3031">
      <formula>Q8&gt;67%</formula>
    </cfRule>
    <cfRule type="expression" dxfId="3097" priority="3032">
      <formula>Q8&lt;34%</formula>
    </cfRule>
    <cfRule type="expression" dxfId="3096" priority="3033">
      <formula>AND(Q8&lt;68%,Q8&gt;33%)</formula>
    </cfRule>
  </conditionalFormatting>
  <conditionalFormatting sqref="P11">
    <cfRule type="expression" dxfId="3095" priority="3028">
      <formula>Q11&gt;67%</formula>
    </cfRule>
    <cfRule type="expression" dxfId="3094" priority="3029">
      <formula>Q11&lt;34%</formula>
    </cfRule>
    <cfRule type="expression" dxfId="3093" priority="3030">
      <formula>AND(Q11&lt;68%,Q11&gt;33%)</formula>
    </cfRule>
  </conditionalFormatting>
  <conditionalFormatting sqref="R7">
    <cfRule type="expression" dxfId="3092" priority="3025">
      <formula>S7&gt;67%</formula>
    </cfRule>
    <cfRule type="expression" dxfId="3091" priority="3026">
      <formula>S7&lt;34%</formula>
    </cfRule>
    <cfRule type="expression" dxfId="3090" priority="3027">
      <formula>AND(S7&lt;68%,S7&gt;33%)</formula>
    </cfRule>
  </conditionalFormatting>
  <conditionalFormatting sqref="R8">
    <cfRule type="expression" dxfId="3089" priority="3022">
      <formula>S8&gt;67%</formula>
    </cfRule>
    <cfRule type="expression" dxfId="3088" priority="3023">
      <formula>S8&lt;34%</formula>
    </cfRule>
    <cfRule type="expression" dxfId="3087" priority="3024">
      <formula>AND(S8&lt;68%,S8&gt;33%)</formula>
    </cfRule>
  </conditionalFormatting>
  <conditionalFormatting sqref="R11">
    <cfRule type="expression" dxfId="3086" priority="3019">
      <formula>S11&gt;67%</formula>
    </cfRule>
    <cfRule type="expression" dxfId="3085" priority="3020">
      <formula>S11&lt;34%</formula>
    </cfRule>
    <cfRule type="expression" dxfId="3084" priority="3021">
      <formula>AND(S11&lt;68%,S11&gt;33%)</formula>
    </cfRule>
  </conditionalFormatting>
  <conditionalFormatting sqref="T7">
    <cfRule type="expression" dxfId="3083" priority="3016">
      <formula>U7&gt;67%</formula>
    </cfRule>
    <cfRule type="expression" dxfId="3082" priority="3017">
      <formula>U7&lt;34%</formula>
    </cfRule>
    <cfRule type="expression" dxfId="3081" priority="3018">
      <formula>AND(U7&lt;68%,U7&gt;33%)</formula>
    </cfRule>
  </conditionalFormatting>
  <conditionalFormatting sqref="T8">
    <cfRule type="expression" dxfId="3080" priority="3013">
      <formula>U8&gt;67%</formula>
    </cfRule>
    <cfRule type="expression" dxfId="3079" priority="3014">
      <formula>U8&lt;34%</formula>
    </cfRule>
    <cfRule type="expression" dxfId="3078" priority="3015">
      <formula>AND(U8&lt;68%,U8&gt;33%)</formula>
    </cfRule>
  </conditionalFormatting>
  <conditionalFormatting sqref="T11">
    <cfRule type="expression" dxfId="3077" priority="3010">
      <formula>U11&gt;67%</formula>
    </cfRule>
    <cfRule type="expression" dxfId="3076" priority="3011">
      <formula>U11&lt;34%</formula>
    </cfRule>
    <cfRule type="expression" dxfId="3075" priority="3012">
      <formula>AND(U11&lt;68%,U11&gt;33%)</formula>
    </cfRule>
  </conditionalFormatting>
  <conditionalFormatting sqref="V7">
    <cfRule type="expression" dxfId="3074" priority="3007">
      <formula>W7&gt;67%</formula>
    </cfRule>
    <cfRule type="expression" dxfId="3073" priority="3008">
      <formula>W7&lt;34%</formula>
    </cfRule>
    <cfRule type="expression" dxfId="3072" priority="3009">
      <formula>AND(W7&lt;68%,W7&gt;33%)</formula>
    </cfRule>
  </conditionalFormatting>
  <conditionalFormatting sqref="V8">
    <cfRule type="expression" dxfId="3071" priority="3004">
      <formula>W8&gt;67%</formula>
    </cfRule>
    <cfRule type="expression" dxfId="3070" priority="3005">
      <formula>W8&lt;34%</formula>
    </cfRule>
    <cfRule type="expression" dxfId="3069" priority="3006">
      <formula>AND(W8&lt;68%,W8&gt;33%)</formula>
    </cfRule>
  </conditionalFormatting>
  <conditionalFormatting sqref="V11">
    <cfRule type="expression" dxfId="3068" priority="3001">
      <formula>W11&gt;67%</formula>
    </cfRule>
    <cfRule type="expression" dxfId="3067" priority="3002">
      <formula>W11&lt;34%</formula>
    </cfRule>
    <cfRule type="expression" dxfId="3066" priority="3003">
      <formula>AND(W11&lt;68%,W11&gt;33%)</formula>
    </cfRule>
  </conditionalFormatting>
  <conditionalFormatting sqref="X7">
    <cfRule type="expression" dxfId="3065" priority="2998">
      <formula>Y7&gt;67%</formula>
    </cfRule>
    <cfRule type="expression" dxfId="3064" priority="2999">
      <formula>Y7&lt;34%</formula>
    </cfRule>
    <cfRule type="expression" dxfId="3063" priority="3000">
      <formula>AND(Y7&lt;68%,Y7&gt;33%)</formula>
    </cfRule>
  </conditionalFormatting>
  <conditionalFormatting sqref="X8">
    <cfRule type="expression" dxfId="3062" priority="2995">
      <formula>Y8&gt;67%</formula>
    </cfRule>
    <cfRule type="expression" dxfId="3061" priority="2996">
      <formula>Y8&lt;34%</formula>
    </cfRule>
    <cfRule type="expression" dxfId="3060" priority="2997">
      <formula>AND(Y8&lt;68%,Y8&gt;33%)</formula>
    </cfRule>
  </conditionalFormatting>
  <conditionalFormatting sqref="X11">
    <cfRule type="expression" dxfId="3059" priority="2992">
      <formula>Y11&gt;67%</formula>
    </cfRule>
    <cfRule type="expression" dxfId="3058" priority="2993">
      <formula>Y11&lt;34%</formula>
    </cfRule>
    <cfRule type="expression" dxfId="3057" priority="2994">
      <formula>AND(Y11&lt;68%,Y11&gt;33%)</formula>
    </cfRule>
  </conditionalFormatting>
  <conditionalFormatting sqref="Z7">
    <cfRule type="expression" dxfId="3056" priority="2989">
      <formula>AA7&gt;67%</formula>
    </cfRule>
    <cfRule type="expression" dxfId="3055" priority="2990">
      <formula>AA7&lt;34%</formula>
    </cfRule>
    <cfRule type="expression" dxfId="3054" priority="2991">
      <formula>AND(AA7&lt;68%,AA7&gt;33%)</formula>
    </cfRule>
  </conditionalFormatting>
  <conditionalFormatting sqref="Z8">
    <cfRule type="expression" dxfId="3053" priority="2986">
      <formula>AA8&gt;67%</formula>
    </cfRule>
    <cfRule type="expression" dxfId="3052" priority="2987">
      <formula>AA8&lt;34%</formula>
    </cfRule>
    <cfRule type="expression" dxfId="3051" priority="2988">
      <formula>AND(AA8&lt;68%,AA8&gt;33%)</formula>
    </cfRule>
  </conditionalFormatting>
  <conditionalFormatting sqref="Z11">
    <cfRule type="expression" dxfId="3050" priority="2983">
      <formula>AA11&gt;67%</formula>
    </cfRule>
    <cfRule type="expression" dxfId="3049" priority="2984">
      <formula>AA11&lt;34%</formula>
    </cfRule>
    <cfRule type="expression" dxfId="3048" priority="2985">
      <formula>AND(AA11&lt;68%,AA11&gt;33%)</formula>
    </cfRule>
  </conditionalFormatting>
  <conditionalFormatting sqref="AB11">
    <cfRule type="expression" dxfId="3047" priority="2974">
      <formula>AC11&gt;67%</formula>
    </cfRule>
    <cfRule type="expression" dxfId="3046" priority="2975">
      <formula>AC11&lt;34%</formula>
    </cfRule>
    <cfRule type="expression" dxfId="3045" priority="2976">
      <formula>AND(AC11&lt;68%,AC11&gt;33%)</formula>
    </cfRule>
  </conditionalFormatting>
  <conditionalFormatting sqref="AD11">
    <cfRule type="expression" dxfId="3044" priority="2965">
      <formula>AE11&gt;67%</formula>
    </cfRule>
    <cfRule type="expression" dxfId="3043" priority="2966">
      <formula>AE11&lt;34%</formula>
    </cfRule>
    <cfRule type="expression" dxfId="3042" priority="2967">
      <formula>AND(AE11&lt;68%,AE11&gt;33%)</formula>
    </cfRule>
  </conditionalFormatting>
  <conditionalFormatting sqref="AF7">
    <cfRule type="expression" dxfId="3041" priority="2962">
      <formula>AG7&gt;67%</formula>
    </cfRule>
    <cfRule type="expression" dxfId="3040" priority="2963">
      <formula>AG7&lt;34%</formula>
    </cfRule>
    <cfRule type="expression" dxfId="3039" priority="2964">
      <formula>AND(AG7&lt;68%,AG7&gt;33%)</formula>
    </cfRule>
  </conditionalFormatting>
  <conditionalFormatting sqref="AF8">
    <cfRule type="expression" dxfId="3038" priority="2959">
      <formula>AG8&gt;67%</formula>
    </cfRule>
    <cfRule type="expression" dxfId="3037" priority="2960">
      <formula>AG8&lt;34%</formula>
    </cfRule>
    <cfRule type="expression" dxfId="3036" priority="2961">
      <formula>AND(AG8&lt;68%,AG8&gt;33%)</formula>
    </cfRule>
  </conditionalFormatting>
  <conditionalFormatting sqref="AF11">
    <cfRule type="expression" dxfId="3035" priority="2956">
      <formula>AG11&gt;67%</formula>
    </cfRule>
    <cfRule type="expression" dxfId="3034" priority="2957">
      <formula>AG11&lt;34%</formula>
    </cfRule>
    <cfRule type="expression" dxfId="3033" priority="2958">
      <formula>AND(AG11&lt;68%,AG11&gt;33%)</formula>
    </cfRule>
  </conditionalFormatting>
  <conditionalFormatting sqref="AH7">
    <cfRule type="expression" dxfId="3032" priority="2953">
      <formula>AI7&gt;67%</formula>
    </cfRule>
    <cfRule type="expression" dxfId="3031" priority="2954">
      <formula>AI7&lt;34%</formula>
    </cfRule>
    <cfRule type="expression" dxfId="3030" priority="2955">
      <formula>AND(AI7&lt;68%,AI7&gt;33%)</formula>
    </cfRule>
  </conditionalFormatting>
  <conditionalFormatting sqref="AH8">
    <cfRule type="expression" dxfId="3029" priority="2950">
      <formula>AI8&gt;67%</formula>
    </cfRule>
    <cfRule type="expression" dxfId="3028" priority="2951">
      <formula>AI8&lt;34%</formula>
    </cfRule>
    <cfRule type="expression" dxfId="3027" priority="2952">
      <formula>AND(AI8&lt;68%,AI8&gt;33%)</formula>
    </cfRule>
  </conditionalFormatting>
  <conditionalFormatting sqref="AH11">
    <cfRule type="expression" dxfId="3026" priority="2947">
      <formula>AI11&gt;67%</formula>
    </cfRule>
    <cfRule type="expression" dxfId="3025" priority="2948">
      <formula>AI11&lt;34%</formula>
    </cfRule>
    <cfRule type="expression" dxfId="3024" priority="2949">
      <formula>AND(AI11&lt;68%,AI11&gt;33%)</formula>
    </cfRule>
  </conditionalFormatting>
  <conditionalFormatting sqref="AJ7">
    <cfRule type="expression" dxfId="3023" priority="2944">
      <formula>AK7&gt;67%</formula>
    </cfRule>
    <cfRule type="expression" dxfId="3022" priority="2945">
      <formula>AK7&lt;34%</formula>
    </cfRule>
    <cfRule type="expression" dxfId="3021" priority="2946">
      <formula>AND(AK7&lt;68%,AK7&gt;33%)</formula>
    </cfRule>
  </conditionalFormatting>
  <conditionalFormatting sqref="AJ8">
    <cfRule type="expression" dxfId="3020" priority="2941">
      <formula>AK8&gt;67%</formula>
    </cfRule>
    <cfRule type="expression" dxfId="3019" priority="2942">
      <formula>AK8&lt;34%</formula>
    </cfRule>
    <cfRule type="expression" dxfId="3018" priority="2943">
      <formula>AND(AK8&lt;68%,AK8&gt;33%)</formula>
    </cfRule>
  </conditionalFormatting>
  <conditionalFormatting sqref="AJ11">
    <cfRule type="expression" dxfId="3017" priority="2938">
      <formula>AK11&gt;67%</formula>
    </cfRule>
    <cfRule type="expression" dxfId="3016" priority="2939">
      <formula>AK11&lt;34%</formula>
    </cfRule>
    <cfRule type="expression" dxfId="3015" priority="2940">
      <formula>AND(AK11&lt;68%,AK11&gt;33%)</formula>
    </cfRule>
  </conditionalFormatting>
  <conditionalFormatting sqref="AL7">
    <cfRule type="expression" dxfId="3014" priority="2935">
      <formula>AM7&gt;67%</formula>
    </cfRule>
    <cfRule type="expression" dxfId="3013" priority="2936">
      <formula>AM7&lt;34%</formula>
    </cfRule>
    <cfRule type="expression" dxfId="3012" priority="2937">
      <formula>AND(AM7&lt;68%,AM7&gt;33%)</formula>
    </cfRule>
  </conditionalFormatting>
  <conditionalFormatting sqref="AL8">
    <cfRule type="expression" dxfId="3011" priority="2932">
      <formula>AM8&gt;67%</formula>
    </cfRule>
    <cfRule type="expression" dxfId="3010" priority="2933">
      <formula>AM8&lt;34%</formula>
    </cfRule>
    <cfRule type="expression" dxfId="3009" priority="2934">
      <formula>AND(AM8&lt;68%,AM8&gt;33%)</formula>
    </cfRule>
  </conditionalFormatting>
  <conditionalFormatting sqref="AL11">
    <cfRule type="expression" dxfId="3008" priority="2929">
      <formula>AM11&gt;67%</formula>
    </cfRule>
    <cfRule type="expression" dxfId="3007" priority="2930">
      <formula>AM11&lt;34%</formula>
    </cfRule>
    <cfRule type="expression" dxfId="3006" priority="2931">
      <formula>AND(AM11&lt;68%,AM11&gt;33%)</formula>
    </cfRule>
  </conditionalFormatting>
  <conditionalFormatting sqref="AN7">
    <cfRule type="expression" dxfId="3005" priority="2926">
      <formula>AO7&gt;67%</formula>
    </cfRule>
    <cfRule type="expression" dxfId="3004" priority="2927">
      <formula>AO7&lt;34%</formula>
    </cfRule>
    <cfRule type="expression" dxfId="3003" priority="2928">
      <formula>AND(AO7&lt;68%,AO7&gt;33%)</formula>
    </cfRule>
  </conditionalFormatting>
  <conditionalFormatting sqref="AN8">
    <cfRule type="expression" dxfId="3002" priority="2923">
      <formula>AO8&gt;67%</formula>
    </cfRule>
    <cfRule type="expression" dxfId="3001" priority="2924">
      <formula>AO8&lt;34%</formula>
    </cfRule>
    <cfRule type="expression" dxfId="3000" priority="2925">
      <formula>AND(AO8&lt;68%,AO8&gt;33%)</formula>
    </cfRule>
  </conditionalFormatting>
  <conditionalFormatting sqref="AN11">
    <cfRule type="expression" dxfId="2999" priority="2920">
      <formula>AO11&gt;67%</formula>
    </cfRule>
    <cfRule type="expression" dxfId="2998" priority="2921">
      <formula>AO11&lt;34%</formula>
    </cfRule>
    <cfRule type="expression" dxfId="2997" priority="2922">
      <formula>AND(AO11&lt;68%,AO11&gt;33%)</formula>
    </cfRule>
  </conditionalFormatting>
  <conditionalFormatting sqref="AP7">
    <cfRule type="expression" dxfId="2996" priority="2917">
      <formula>AQ7&gt;67%</formula>
    </cfRule>
    <cfRule type="expression" dxfId="2995" priority="2918">
      <formula>AQ7&lt;34%</formula>
    </cfRule>
    <cfRule type="expression" dxfId="2994" priority="2919">
      <formula>AND(AQ7&lt;68%,AQ7&gt;33%)</formula>
    </cfRule>
  </conditionalFormatting>
  <conditionalFormatting sqref="AP8">
    <cfRule type="expression" dxfId="2993" priority="2914">
      <formula>AQ8&gt;67%</formula>
    </cfRule>
    <cfRule type="expression" dxfId="2992" priority="2915">
      <formula>AQ8&lt;34%</formula>
    </cfRule>
    <cfRule type="expression" dxfId="2991" priority="2916">
      <formula>AND(AQ8&lt;68%,AQ8&gt;33%)</formula>
    </cfRule>
  </conditionalFormatting>
  <conditionalFormatting sqref="AP11">
    <cfRule type="expression" dxfId="2990" priority="2911">
      <formula>AQ11&gt;67%</formula>
    </cfRule>
    <cfRule type="expression" dxfId="2989" priority="2912">
      <formula>AQ11&lt;34%</formula>
    </cfRule>
    <cfRule type="expression" dxfId="2988" priority="2913">
      <formula>AND(AQ11&lt;68%,AQ11&gt;33%)</formula>
    </cfRule>
  </conditionalFormatting>
  <conditionalFormatting sqref="AR7">
    <cfRule type="expression" dxfId="2987" priority="2908">
      <formula>AS7&gt;67%</formula>
    </cfRule>
    <cfRule type="expression" dxfId="2986" priority="2909">
      <formula>AS7&lt;34%</formula>
    </cfRule>
    <cfRule type="expression" dxfId="2985" priority="2910">
      <formula>AND(AS7&lt;68%,AS7&gt;33%)</formula>
    </cfRule>
  </conditionalFormatting>
  <conditionalFormatting sqref="AR8">
    <cfRule type="expression" dxfId="2984" priority="2905">
      <formula>AS8&gt;67%</formula>
    </cfRule>
    <cfRule type="expression" dxfId="2983" priority="2906">
      <formula>AS8&lt;34%</formula>
    </cfRule>
    <cfRule type="expression" dxfId="2982" priority="2907">
      <formula>AND(AS8&lt;68%,AS8&gt;33%)</formula>
    </cfRule>
  </conditionalFormatting>
  <conditionalFormatting sqref="AR11">
    <cfRule type="expression" dxfId="2981" priority="2902">
      <formula>AS11&gt;67%</formula>
    </cfRule>
    <cfRule type="expression" dxfId="2980" priority="2903">
      <formula>AS11&lt;34%</formula>
    </cfRule>
    <cfRule type="expression" dxfId="2979" priority="2904">
      <formula>AND(AS11&lt;68%,AS11&gt;33%)</formula>
    </cfRule>
  </conditionalFormatting>
  <conditionalFormatting sqref="AT8">
    <cfRule type="expression" dxfId="2978" priority="2896">
      <formula>AU8&gt;67%</formula>
    </cfRule>
    <cfRule type="expression" dxfId="2977" priority="2897">
      <formula>AU8&lt;34%</formula>
    </cfRule>
    <cfRule type="expression" dxfId="2976" priority="2898">
      <formula>AND(AU8&lt;68%,AU8&gt;33%)</formula>
    </cfRule>
  </conditionalFormatting>
  <conditionalFormatting sqref="AT11">
    <cfRule type="expression" dxfId="2975" priority="2893">
      <formula>AU11&gt;67%</formula>
    </cfRule>
    <cfRule type="expression" dxfId="2974" priority="2894">
      <formula>AU11&lt;34%</formula>
    </cfRule>
    <cfRule type="expression" dxfId="2973" priority="2895">
      <formula>AND(AU11&lt;68%,AU11&gt;33%)</formula>
    </cfRule>
  </conditionalFormatting>
  <conditionalFormatting sqref="AV7">
    <cfRule type="expression" dxfId="2972" priority="2890">
      <formula>AW7&gt;67%</formula>
    </cfRule>
    <cfRule type="expression" dxfId="2971" priority="2891">
      <formula>AW7&lt;34%</formula>
    </cfRule>
    <cfRule type="expression" dxfId="2970" priority="2892">
      <formula>AND(AW7&lt;68%,AW7&gt;33%)</formula>
    </cfRule>
  </conditionalFormatting>
  <conditionalFormatting sqref="AV8">
    <cfRule type="expression" dxfId="2969" priority="2887">
      <formula>AW8&gt;67%</formula>
    </cfRule>
    <cfRule type="expression" dxfId="2968" priority="2888">
      <formula>AW8&lt;34%</formula>
    </cfRule>
    <cfRule type="expression" dxfId="2967" priority="2889">
      <formula>AND(AW8&lt;68%,AW8&gt;33%)</formula>
    </cfRule>
  </conditionalFormatting>
  <conditionalFormatting sqref="AV11">
    <cfRule type="expression" dxfId="2966" priority="2884">
      <formula>AW11&gt;67%</formula>
    </cfRule>
    <cfRule type="expression" dxfId="2965" priority="2885">
      <formula>AW11&lt;34%</formula>
    </cfRule>
    <cfRule type="expression" dxfId="2964" priority="2886">
      <formula>AND(AW11&lt;68%,AW11&gt;33%)</formula>
    </cfRule>
  </conditionalFormatting>
  <conditionalFormatting sqref="AX8">
    <cfRule type="expression" dxfId="2963" priority="2878">
      <formula>AY8&gt;67%</formula>
    </cfRule>
    <cfRule type="expression" dxfId="2962" priority="2879">
      <formula>AY8&lt;34%</formula>
    </cfRule>
    <cfRule type="expression" dxfId="2961" priority="2880">
      <formula>AND(AY8&lt;68%,AY8&gt;33%)</formula>
    </cfRule>
  </conditionalFormatting>
  <conditionalFormatting sqref="AX11">
    <cfRule type="expression" dxfId="2960" priority="2875">
      <formula>AY11&gt;67%</formula>
    </cfRule>
    <cfRule type="expression" dxfId="2959" priority="2876">
      <formula>AY11&lt;34%</formula>
    </cfRule>
    <cfRule type="expression" dxfId="2958" priority="2877">
      <formula>AND(AY11&lt;68%,AY11&gt;33%)</formula>
    </cfRule>
  </conditionalFormatting>
  <conditionalFormatting sqref="AZ11">
    <cfRule type="expression" dxfId="2957" priority="2866">
      <formula>BA11&gt;67%</formula>
    </cfRule>
    <cfRule type="expression" dxfId="2956" priority="2867">
      <formula>BA11&lt;34%</formula>
    </cfRule>
    <cfRule type="expression" dxfId="2955" priority="2868">
      <formula>AND(BA11&lt;68%,BA11&gt;33%)</formula>
    </cfRule>
  </conditionalFormatting>
  <conditionalFormatting sqref="AZ8">
    <cfRule type="expression" dxfId="2954" priority="2869">
      <formula>BA8&gt;67%</formula>
    </cfRule>
    <cfRule type="expression" dxfId="2953" priority="2870">
      <formula>BA8&lt;34%</formula>
    </cfRule>
    <cfRule type="expression" dxfId="2952" priority="2871">
      <formula>AND(BA8&lt;68%,BA8&gt;33%)</formula>
    </cfRule>
  </conditionalFormatting>
  <conditionalFormatting sqref="BB8">
    <cfRule type="expression" dxfId="2951" priority="2860">
      <formula>BC8&gt;67%</formula>
    </cfRule>
    <cfRule type="expression" dxfId="2950" priority="2861">
      <formula>BC8&lt;34%</formula>
    </cfRule>
    <cfRule type="expression" dxfId="2949" priority="2862">
      <formula>AND(BC8&lt;68%,BC8&gt;33%)</formula>
    </cfRule>
  </conditionalFormatting>
  <conditionalFormatting sqref="BB11">
    <cfRule type="expression" dxfId="2948" priority="2857">
      <formula>BC11&gt;67%</formula>
    </cfRule>
    <cfRule type="expression" dxfId="2947" priority="2858">
      <formula>BC11&lt;34%</formula>
    </cfRule>
    <cfRule type="expression" dxfId="2946" priority="2859">
      <formula>AND(BC11&lt;68%,BC11&gt;33%)</formula>
    </cfRule>
  </conditionalFormatting>
  <conditionalFormatting sqref="BD8">
    <cfRule type="expression" dxfId="2945" priority="2851">
      <formula>BE8&gt;67%</formula>
    </cfRule>
    <cfRule type="expression" dxfId="2944" priority="2852">
      <formula>BE8&lt;34%</formula>
    </cfRule>
    <cfRule type="expression" dxfId="2943" priority="2853">
      <formula>AND(BE8&lt;68%,BE8&gt;33%)</formula>
    </cfRule>
  </conditionalFormatting>
  <conditionalFormatting sqref="BD11">
    <cfRule type="expression" dxfId="2942" priority="2848">
      <formula>BE11&gt;67%</formula>
    </cfRule>
    <cfRule type="expression" dxfId="2941" priority="2849">
      <formula>BE11&lt;34%</formula>
    </cfRule>
    <cfRule type="expression" dxfId="2940" priority="2850">
      <formula>AND(BE11&lt;68%,BE11&gt;33%)</formula>
    </cfRule>
  </conditionalFormatting>
  <conditionalFormatting sqref="BF8">
    <cfRule type="expression" dxfId="2939" priority="2842">
      <formula>BG8&gt;67%</formula>
    </cfRule>
    <cfRule type="expression" dxfId="2938" priority="2843">
      <formula>BG8&lt;34%</formula>
    </cfRule>
    <cfRule type="expression" dxfId="2937" priority="2844">
      <formula>AND(BG8&lt;68%,BG8&gt;33%)</formula>
    </cfRule>
  </conditionalFormatting>
  <conditionalFormatting sqref="BF11">
    <cfRule type="expression" dxfId="2936" priority="2839">
      <formula>BG11&gt;67%</formula>
    </cfRule>
    <cfRule type="expression" dxfId="2935" priority="2840">
      <formula>BG11&lt;34%</formula>
    </cfRule>
    <cfRule type="expression" dxfId="2934" priority="2841">
      <formula>AND(BG11&lt;68%,BG11&gt;33%)</formula>
    </cfRule>
  </conditionalFormatting>
  <conditionalFormatting sqref="BH8">
    <cfRule type="expression" dxfId="2933" priority="2833">
      <formula>BI8&gt;67%</formula>
    </cfRule>
    <cfRule type="expression" dxfId="2932" priority="2834">
      <formula>BI8&lt;34%</formula>
    </cfRule>
    <cfRule type="expression" dxfId="2931" priority="2835">
      <formula>AND(BI8&lt;68%,BI8&gt;33%)</formula>
    </cfRule>
  </conditionalFormatting>
  <conditionalFormatting sqref="BH11">
    <cfRule type="expression" dxfId="2930" priority="2830">
      <formula>BI11&gt;67%</formula>
    </cfRule>
    <cfRule type="expression" dxfId="2929" priority="2831">
      <formula>BI11&lt;34%</formula>
    </cfRule>
    <cfRule type="expression" dxfId="2928" priority="2832">
      <formula>AND(BI11&lt;68%,BI11&gt;33%)</formula>
    </cfRule>
  </conditionalFormatting>
  <conditionalFormatting sqref="BJ8">
    <cfRule type="expression" dxfId="2927" priority="2824">
      <formula>BK8&gt;67%</formula>
    </cfRule>
    <cfRule type="expression" dxfId="2926" priority="2825">
      <formula>BK8&lt;34%</formula>
    </cfRule>
    <cfRule type="expression" dxfId="2925" priority="2826">
      <formula>AND(BK8&lt;68%,BK8&gt;33%)</formula>
    </cfRule>
  </conditionalFormatting>
  <conditionalFormatting sqref="BJ11">
    <cfRule type="expression" dxfId="2924" priority="2821">
      <formula>BK11&gt;67%</formula>
    </cfRule>
    <cfRule type="expression" dxfId="2923" priority="2822">
      <formula>BK11&lt;34%</formula>
    </cfRule>
    <cfRule type="expression" dxfId="2922" priority="2823">
      <formula>AND(BK11&lt;68%,BK11&gt;33%)</formula>
    </cfRule>
  </conditionalFormatting>
  <conditionalFormatting sqref="B9">
    <cfRule type="expression" dxfId="2921" priority="2820">
      <formula>"C11&gt;50%"</formula>
    </cfRule>
  </conditionalFormatting>
  <conditionalFormatting sqref="D9">
    <cfRule type="expression" dxfId="2920" priority="2819">
      <formula>"C11&gt;50%"</formula>
    </cfRule>
  </conditionalFormatting>
  <conditionalFormatting sqref="F9">
    <cfRule type="expression" dxfId="2919" priority="2818">
      <formula>"C11&gt;50%"</formula>
    </cfRule>
  </conditionalFormatting>
  <conditionalFormatting sqref="H9">
    <cfRule type="expression" dxfId="2918" priority="2817">
      <formula>"C11&gt;50%"</formula>
    </cfRule>
  </conditionalFormatting>
  <conditionalFormatting sqref="J9">
    <cfRule type="expression" dxfId="2917" priority="2816">
      <formula>"C11&gt;50%"</formula>
    </cfRule>
  </conditionalFormatting>
  <conditionalFormatting sqref="L9">
    <cfRule type="expression" dxfId="2916" priority="2815">
      <formula>"C11&gt;50%"</formula>
    </cfRule>
  </conditionalFormatting>
  <conditionalFormatting sqref="N9">
    <cfRule type="expression" dxfId="2915" priority="2814">
      <formula>"C11&gt;50%"</formula>
    </cfRule>
  </conditionalFormatting>
  <conditionalFormatting sqref="P9">
    <cfRule type="expression" dxfId="2914" priority="2813">
      <formula>"C11&gt;50%"</formula>
    </cfRule>
  </conditionalFormatting>
  <conditionalFormatting sqref="R9">
    <cfRule type="expression" dxfId="2913" priority="2812">
      <formula>"C11&gt;50%"</formula>
    </cfRule>
  </conditionalFormatting>
  <conditionalFormatting sqref="T9">
    <cfRule type="expression" dxfId="2912" priority="2811">
      <formula>"C11&gt;50%"</formula>
    </cfRule>
  </conditionalFormatting>
  <conditionalFormatting sqref="V9">
    <cfRule type="expression" dxfId="2911" priority="2810">
      <formula>"C11&gt;50%"</formula>
    </cfRule>
  </conditionalFormatting>
  <conditionalFormatting sqref="X9">
    <cfRule type="expression" dxfId="2910" priority="2809">
      <formula>"C11&gt;50%"</formula>
    </cfRule>
  </conditionalFormatting>
  <conditionalFormatting sqref="Z9">
    <cfRule type="expression" dxfId="2909" priority="2808">
      <formula>"C11&gt;50%"</formula>
    </cfRule>
  </conditionalFormatting>
  <conditionalFormatting sqref="AB9">
    <cfRule type="expression" dxfId="2908" priority="2807">
      <formula>"C11&gt;50%"</formula>
    </cfRule>
  </conditionalFormatting>
  <conditionalFormatting sqref="AD9">
    <cfRule type="expression" dxfId="2907" priority="2806">
      <formula>"C11&gt;50%"</formula>
    </cfRule>
  </conditionalFormatting>
  <conditionalFormatting sqref="AF9">
    <cfRule type="expression" dxfId="2906" priority="2805">
      <formula>"C11&gt;50%"</formula>
    </cfRule>
  </conditionalFormatting>
  <conditionalFormatting sqref="AH9">
    <cfRule type="expression" dxfId="2905" priority="2804">
      <formula>"C11&gt;50%"</formula>
    </cfRule>
  </conditionalFormatting>
  <conditionalFormatting sqref="AJ9">
    <cfRule type="expression" dxfId="2904" priority="2803">
      <formula>"C11&gt;50%"</formula>
    </cfRule>
  </conditionalFormatting>
  <conditionalFormatting sqref="AL9">
    <cfRule type="expression" dxfId="2903" priority="2802">
      <formula>"C11&gt;50%"</formula>
    </cfRule>
  </conditionalFormatting>
  <conditionalFormatting sqref="AN9">
    <cfRule type="expression" dxfId="2902" priority="2801">
      <formula>"C11&gt;50%"</formula>
    </cfRule>
  </conditionalFormatting>
  <conditionalFormatting sqref="AP9">
    <cfRule type="expression" dxfId="2901" priority="2800">
      <formula>"C11&gt;50%"</formula>
    </cfRule>
  </conditionalFormatting>
  <conditionalFormatting sqref="AR9">
    <cfRule type="expression" dxfId="2900" priority="2799">
      <formula>"C11&gt;50%"</formula>
    </cfRule>
  </conditionalFormatting>
  <conditionalFormatting sqref="AT9">
    <cfRule type="expression" dxfId="2899" priority="2798">
      <formula>"C11&gt;50%"</formula>
    </cfRule>
  </conditionalFormatting>
  <conditionalFormatting sqref="AV9:AV10">
    <cfRule type="expression" dxfId="2898" priority="2797">
      <formula>"C11&gt;50%"</formula>
    </cfRule>
  </conditionalFormatting>
  <conditionalFormatting sqref="AX9">
    <cfRule type="expression" dxfId="2897" priority="2796">
      <formula>"C11&gt;50%"</formula>
    </cfRule>
  </conditionalFormatting>
  <conditionalFormatting sqref="AZ9">
    <cfRule type="expression" dxfId="2896" priority="2795">
      <formula>"C11&gt;50%"</formula>
    </cfRule>
  </conditionalFormatting>
  <conditionalFormatting sqref="BB9">
    <cfRule type="expression" dxfId="2895" priority="2794">
      <formula>"C11&gt;50%"</formula>
    </cfRule>
  </conditionalFormatting>
  <conditionalFormatting sqref="BD9">
    <cfRule type="expression" dxfId="2894" priority="2793">
      <formula>"C11&gt;50%"</formula>
    </cfRule>
  </conditionalFormatting>
  <conditionalFormatting sqref="BF9">
    <cfRule type="expression" dxfId="2893" priority="2792">
      <formula>"C11&gt;50%"</formula>
    </cfRule>
  </conditionalFormatting>
  <conditionalFormatting sqref="BH9">
    <cfRule type="expression" dxfId="2892" priority="2791">
      <formula>"C11&gt;50%"</formula>
    </cfRule>
  </conditionalFormatting>
  <conditionalFormatting sqref="BJ9">
    <cfRule type="expression" dxfId="2891" priority="2790">
      <formula>"C11&gt;50%"</formula>
    </cfRule>
  </conditionalFormatting>
  <conditionalFormatting sqref="N88">
    <cfRule type="expression" dxfId="2890" priority="225">
      <formula>O88&gt;67%</formula>
    </cfRule>
    <cfRule type="expression" dxfId="2889" priority="226">
      <formula>O88&lt;34%</formula>
    </cfRule>
    <cfRule type="expression" dxfId="2888" priority="227">
      <formula>AND(O88&lt;68%,O88&gt;33%)</formula>
    </cfRule>
  </conditionalFormatting>
  <conditionalFormatting sqref="N91">
    <cfRule type="expression" dxfId="2887" priority="222">
      <formula>O91&gt;67%</formula>
    </cfRule>
    <cfRule type="expression" dxfId="2886" priority="223">
      <formula>O91&lt;34%</formula>
    </cfRule>
    <cfRule type="expression" dxfId="2885" priority="224">
      <formula>AND(O91&lt;68%,O91&gt;33%)</formula>
    </cfRule>
  </conditionalFormatting>
  <conditionalFormatting sqref="P87">
    <cfRule type="expression" dxfId="2884" priority="219">
      <formula>Q87&gt;67%</formula>
    </cfRule>
    <cfRule type="expression" dxfId="2883" priority="220">
      <formula>Q87&lt;34%</formula>
    </cfRule>
    <cfRule type="expression" dxfId="2882" priority="221">
      <formula>AND(Q87&lt;68%,Q87&gt;33%)</formula>
    </cfRule>
  </conditionalFormatting>
  <conditionalFormatting sqref="P88">
    <cfRule type="expression" dxfId="2881" priority="216">
      <formula>Q88&gt;67%</formula>
    </cfRule>
    <cfRule type="expression" dxfId="2880" priority="217">
      <formula>Q88&lt;34%</formula>
    </cfRule>
    <cfRule type="expression" dxfId="2879" priority="218">
      <formula>AND(Q88&lt;68%,Q88&gt;33%)</formula>
    </cfRule>
  </conditionalFormatting>
  <conditionalFormatting sqref="P91">
    <cfRule type="expression" dxfId="2878" priority="213">
      <formula>Q91&gt;67%</formula>
    </cfRule>
    <cfRule type="expression" dxfId="2877" priority="214">
      <formula>Q91&lt;34%</formula>
    </cfRule>
    <cfRule type="expression" dxfId="2876" priority="215">
      <formula>AND(Q91&lt;68%,Q91&gt;33%)</formula>
    </cfRule>
  </conditionalFormatting>
  <conditionalFormatting sqref="R87">
    <cfRule type="expression" dxfId="2875" priority="210">
      <formula>S87&gt;67%</formula>
    </cfRule>
    <cfRule type="expression" dxfId="2874" priority="211">
      <formula>S87&lt;34%</formula>
    </cfRule>
    <cfRule type="expression" dxfId="2873" priority="212">
      <formula>AND(S87&lt;68%,S87&gt;33%)</formula>
    </cfRule>
  </conditionalFormatting>
  <conditionalFormatting sqref="R88">
    <cfRule type="expression" dxfId="2872" priority="207">
      <formula>S88&gt;67%</formula>
    </cfRule>
    <cfRule type="expression" dxfId="2871" priority="208">
      <formula>S88&lt;34%</formula>
    </cfRule>
    <cfRule type="expression" dxfId="2870" priority="209">
      <formula>AND(S88&lt;68%,S88&gt;33%)</formula>
    </cfRule>
  </conditionalFormatting>
  <conditionalFormatting sqref="R91">
    <cfRule type="expression" dxfId="2869" priority="204">
      <formula>S91&gt;67%</formula>
    </cfRule>
    <cfRule type="expression" dxfId="2868" priority="205">
      <formula>S91&lt;34%</formula>
    </cfRule>
    <cfRule type="expression" dxfId="2867" priority="206">
      <formula>AND(S91&lt;68%,S91&gt;33%)</formula>
    </cfRule>
  </conditionalFormatting>
  <conditionalFormatting sqref="T87">
    <cfRule type="expression" dxfId="2866" priority="201">
      <formula>U87&gt;67%</formula>
    </cfRule>
    <cfRule type="expression" dxfId="2865" priority="202">
      <formula>U87&lt;34%</formula>
    </cfRule>
    <cfRule type="expression" dxfId="2864" priority="203">
      <formula>AND(U87&lt;68%,U87&gt;33%)</formula>
    </cfRule>
  </conditionalFormatting>
  <conditionalFormatting sqref="T88">
    <cfRule type="expression" dxfId="2863" priority="198">
      <formula>U88&gt;67%</formula>
    </cfRule>
    <cfRule type="expression" dxfId="2862" priority="199">
      <formula>U88&lt;34%</formula>
    </cfRule>
    <cfRule type="expression" dxfId="2861" priority="200">
      <formula>AND(U88&lt;68%,U88&gt;33%)</formula>
    </cfRule>
  </conditionalFormatting>
  <conditionalFormatting sqref="T91">
    <cfRule type="expression" dxfId="2860" priority="195">
      <formula>U91&gt;67%</formula>
    </cfRule>
    <cfRule type="expression" dxfId="2859" priority="196">
      <formula>U91&lt;34%</formula>
    </cfRule>
    <cfRule type="expression" dxfId="2858" priority="197">
      <formula>AND(U91&lt;68%,U91&gt;33%)</formula>
    </cfRule>
  </conditionalFormatting>
  <conditionalFormatting sqref="V87">
    <cfRule type="expression" dxfId="2857" priority="192">
      <formula>W87&gt;67%</formula>
    </cfRule>
    <cfRule type="expression" dxfId="2856" priority="193">
      <formula>W87&lt;34%</formula>
    </cfRule>
    <cfRule type="expression" dxfId="2855" priority="194">
      <formula>AND(W87&lt;68%,W87&gt;33%)</formula>
    </cfRule>
  </conditionalFormatting>
  <conditionalFormatting sqref="V88">
    <cfRule type="expression" dxfId="2854" priority="189">
      <formula>W88&gt;67%</formula>
    </cfRule>
    <cfRule type="expression" dxfId="2853" priority="190">
      <formula>W88&lt;34%</formula>
    </cfRule>
    <cfRule type="expression" dxfId="2852" priority="191">
      <formula>AND(W88&lt;68%,W88&gt;33%)</formula>
    </cfRule>
  </conditionalFormatting>
  <conditionalFormatting sqref="V91">
    <cfRule type="expression" dxfId="2851" priority="186">
      <formula>W91&gt;67%</formula>
    </cfRule>
    <cfRule type="expression" dxfId="2850" priority="187">
      <formula>W91&lt;34%</formula>
    </cfRule>
    <cfRule type="expression" dxfId="2849" priority="188">
      <formula>AND(W91&lt;68%,W91&gt;33%)</formula>
    </cfRule>
  </conditionalFormatting>
  <conditionalFormatting sqref="X87">
    <cfRule type="expression" dxfId="2848" priority="183">
      <formula>Y87&gt;67%</formula>
    </cfRule>
    <cfRule type="expression" dxfId="2847" priority="184">
      <formula>Y87&lt;34%</formula>
    </cfRule>
    <cfRule type="expression" dxfId="2846" priority="185">
      <formula>AND(Y87&lt;68%,Y87&gt;33%)</formula>
    </cfRule>
  </conditionalFormatting>
  <conditionalFormatting sqref="X88">
    <cfRule type="expression" dxfId="2845" priority="180">
      <formula>Y88&gt;67%</formula>
    </cfRule>
    <cfRule type="expression" dxfId="2844" priority="181">
      <formula>Y88&lt;34%</formula>
    </cfRule>
    <cfRule type="expression" dxfId="2843" priority="182">
      <formula>AND(Y88&lt;68%,Y88&gt;33%)</formula>
    </cfRule>
  </conditionalFormatting>
  <conditionalFormatting sqref="X91">
    <cfRule type="expression" dxfId="2842" priority="177">
      <formula>Y91&gt;67%</formula>
    </cfRule>
    <cfRule type="expression" dxfId="2841" priority="178">
      <formula>Y91&lt;34%</formula>
    </cfRule>
    <cfRule type="expression" dxfId="2840" priority="179">
      <formula>AND(Y91&lt;68%,Y91&gt;33%)</formula>
    </cfRule>
  </conditionalFormatting>
  <conditionalFormatting sqref="Z87">
    <cfRule type="expression" dxfId="2839" priority="174">
      <formula>AA87&gt;67%</formula>
    </cfRule>
    <cfRule type="expression" dxfId="2838" priority="175">
      <formula>AA87&lt;34%</formula>
    </cfRule>
    <cfRule type="expression" dxfId="2837" priority="176">
      <formula>AND(AA87&lt;68%,AA87&gt;33%)</formula>
    </cfRule>
  </conditionalFormatting>
  <conditionalFormatting sqref="Z88">
    <cfRule type="expression" dxfId="2836" priority="171">
      <formula>AA88&gt;67%</formula>
    </cfRule>
    <cfRule type="expression" dxfId="2835" priority="172">
      <formula>AA88&lt;34%</formula>
    </cfRule>
    <cfRule type="expression" dxfId="2834" priority="173">
      <formula>AND(AA88&lt;68%,AA88&gt;33%)</formula>
    </cfRule>
  </conditionalFormatting>
  <conditionalFormatting sqref="Z91">
    <cfRule type="expression" dxfId="2833" priority="168">
      <formula>AA91&gt;67%</formula>
    </cfRule>
    <cfRule type="expression" dxfId="2832" priority="169">
      <formula>AA91&lt;34%</formula>
    </cfRule>
    <cfRule type="expression" dxfId="2831" priority="170">
      <formula>AND(AA91&lt;68%,AA91&gt;33%)</formula>
    </cfRule>
  </conditionalFormatting>
  <conditionalFormatting sqref="AB91">
    <cfRule type="expression" dxfId="2830" priority="165">
      <formula>AC91&gt;67%</formula>
    </cfRule>
    <cfRule type="expression" dxfId="2829" priority="166">
      <formula>AC91&lt;34%</formula>
    </cfRule>
    <cfRule type="expression" dxfId="2828" priority="167">
      <formula>AND(AC91&lt;68%,AC91&gt;33%)</formula>
    </cfRule>
  </conditionalFormatting>
  <conditionalFormatting sqref="AD91">
    <cfRule type="expression" dxfId="2827" priority="162">
      <formula>AE91&gt;67%</formula>
    </cfRule>
    <cfRule type="expression" dxfId="2826" priority="163">
      <formula>AE91&lt;34%</formula>
    </cfRule>
    <cfRule type="expression" dxfId="2825" priority="164">
      <formula>AND(AE91&lt;68%,AE91&gt;33%)</formula>
    </cfRule>
  </conditionalFormatting>
  <conditionalFormatting sqref="AF87">
    <cfRule type="expression" dxfId="2824" priority="159">
      <formula>AG87&gt;67%</formula>
    </cfRule>
    <cfRule type="expression" dxfId="2823" priority="160">
      <formula>AG87&lt;34%</formula>
    </cfRule>
    <cfRule type="expression" dxfId="2822" priority="161">
      <formula>AND(AG87&lt;68%,AG87&gt;33%)</formula>
    </cfRule>
  </conditionalFormatting>
  <conditionalFormatting sqref="AF88">
    <cfRule type="expression" dxfId="2821" priority="156">
      <formula>AG88&gt;67%</formula>
    </cfRule>
    <cfRule type="expression" dxfId="2820" priority="157">
      <formula>AG88&lt;34%</formula>
    </cfRule>
    <cfRule type="expression" dxfId="2819" priority="158">
      <formula>AND(AG88&lt;68%,AG88&gt;33%)</formula>
    </cfRule>
  </conditionalFormatting>
  <conditionalFormatting sqref="AF91">
    <cfRule type="expression" dxfId="2818" priority="153">
      <formula>AG91&gt;67%</formula>
    </cfRule>
    <cfRule type="expression" dxfId="2817" priority="154">
      <formula>AG91&lt;34%</formula>
    </cfRule>
    <cfRule type="expression" dxfId="2816" priority="155">
      <formula>AND(AG91&lt;68%,AG91&gt;33%)</formula>
    </cfRule>
  </conditionalFormatting>
  <conditionalFormatting sqref="AH87">
    <cfRule type="expression" dxfId="2815" priority="150">
      <formula>AI87&gt;67%</formula>
    </cfRule>
    <cfRule type="expression" dxfId="2814" priority="151">
      <formula>AI87&lt;34%</formula>
    </cfRule>
    <cfRule type="expression" dxfId="2813" priority="152">
      <formula>AND(AI87&lt;68%,AI87&gt;33%)</formula>
    </cfRule>
  </conditionalFormatting>
  <conditionalFormatting sqref="AH88">
    <cfRule type="expression" dxfId="2812" priority="147">
      <formula>AI88&gt;67%</formula>
    </cfRule>
    <cfRule type="expression" dxfId="2811" priority="148">
      <formula>AI88&lt;34%</formula>
    </cfRule>
    <cfRule type="expression" dxfId="2810" priority="149">
      <formula>AND(AI88&lt;68%,AI88&gt;33%)</formula>
    </cfRule>
  </conditionalFormatting>
  <conditionalFormatting sqref="AH91">
    <cfRule type="expression" dxfId="2809" priority="144">
      <formula>AI91&gt;67%</formula>
    </cfRule>
    <cfRule type="expression" dxfId="2808" priority="145">
      <formula>AI91&lt;34%</formula>
    </cfRule>
    <cfRule type="expression" dxfId="2807" priority="146">
      <formula>AND(AI91&lt;68%,AI91&gt;33%)</formula>
    </cfRule>
  </conditionalFormatting>
  <conditionalFormatting sqref="AJ87">
    <cfRule type="expression" dxfId="2806" priority="141">
      <formula>AK87&gt;67%</formula>
    </cfRule>
    <cfRule type="expression" dxfId="2805" priority="142">
      <formula>AK87&lt;34%</formula>
    </cfRule>
    <cfRule type="expression" dxfId="2804" priority="143">
      <formula>AND(AK87&lt;68%,AK87&gt;33%)</formula>
    </cfRule>
  </conditionalFormatting>
  <conditionalFormatting sqref="AJ88">
    <cfRule type="expression" dxfId="2803" priority="138">
      <formula>AK88&gt;67%</formula>
    </cfRule>
    <cfRule type="expression" dxfId="2802" priority="139">
      <formula>AK88&lt;34%</formula>
    </cfRule>
    <cfRule type="expression" dxfId="2801" priority="140">
      <formula>AND(AK88&lt;68%,AK88&gt;33%)</formula>
    </cfRule>
  </conditionalFormatting>
  <conditionalFormatting sqref="AJ91">
    <cfRule type="expression" dxfId="2800" priority="135">
      <formula>AK91&gt;67%</formula>
    </cfRule>
    <cfRule type="expression" dxfId="2799" priority="136">
      <formula>AK91&lt;34%</formula>
    </cfRule>
    <cfRule type="expression" dxfId="2798" priority="137">
      <formula>AND(AK91&lt;68%,AK91&gt;33%)</formula>
    </cfRule>
  </conditionalFormatting>
  <conditionalFormatting sqref="AL87">
    <cfRule type="expression" dxfId="2797" priority="132">
      <formula>AM87&gt;67%</formula>
    </cfRule>
    <cfRule type="expression" dxfId="2796" priority="133">
      <formula>AM87&lt;34%</formula>
    </cfRule>
    <cfRule type="expression" dxfId="2795" priority="134">
      <formula>AND(AM87&lt;68%,AM87&gt;33%)</formula>
    </cfRule>
  </conditionalFormatting>
  <conditionalFormatting sqref="AL88">
    <cfRule type="expression" dxfId="2794" priority="129">
      <formula>AM88&gt;67%</formula>
    </cfRule>
    <cfRule type="expression" dxfId="2793" priority="130">
      <formula>AM88&lt;34%</formula>
    </cfRule>
    <cfRule type="expression" dxfId="2792" priority="131">
      <formula>AND(AM88&lt;68%,AM88&gt;33%)</formula>
    </cfRule>
  </conditionalFormatting>
  <conditionalFormatting sqref="AL91">
    <cfRule type="expression" dxfId="2791" priority="126">
      <formula>AM91&gt;67%</formula>
    </cfRule>
    <cfRule type="expression" dxfId="2790" priority="127">
      <formula>AM91&lt;34%</formula>
    </cfRule>
    <cfRule type="expression" dxfId="2789" priority="128">
      <formula>AND(AM91&lt;68%,AM91&gt;33%)</formula>
    </cfRule>
  </conditionalFormatting>
  <conditionalFormatting sqref="AN87">
    <cfRule type="expression" dxfId="2788" priority="123">
      <formula>AO87&gt;67%</formula>
    </cfRule>
    <cfRule type="expression" dxfId="2787" priority="124">
      <formula>AO87&lt;34%</formula>
    </cfRule>
    <cfRule type="expression" dxfId="2786" priority="125">
      <formula>AND(AO87&lt;68%,AO87&gt;33%)</formula>
    </cfRule>
  </conditionalFormatting>
  <conditionalFormatting sqref="AN88">
    <cfRule type="expression" dxfId="2785" priority="120">
      <formula>AO88&gt;67%</formula>
    </cfRule>
    <cfRule type="expression" dxfId="2784" priority="121">
      <formula>AO88&lt;34%</formula>
    </cfRule>
    <cfRule type="expression" dxfId="2783" priority="122">
      <formula>AND(AO88&lt;68%,AO88&gt;33%)</formula>
    </cfRule>
  </conditionalFormatting>
  <conditionalFormatting sqref="AN91">
    <cfRule type="expression" dxfId="2782" priority="117">
      <formula>AO91&gt;67%</formula>
    </cfRule>
    <cfRule type="expression" dxfId="2781" priority="118">
      <formula>AO91&lt;34%</formula>
    </cfRule>
    <cfRule type="expression" dxfId="2780" priority="119">
      <formula>AND(AO91&lt;68%,AO91&gt;33%)</formula>
    </cfRule>
  </conditionalFormatting>
  <conditionalFormatting sqref="AP87">
    <cfRule type="expression" dxfId="2779" priority="114">
      <formula>AQ87&gt;67%</formula>
    </cfRule>
    <cfRule type="expression" dxfId="2778" priority="115">
      <formula>AQ87&lt;34%</formula>
    </cfRule>
    <cfRule type="expression" dxfId="2777" priority="116">
      <formula>AND(AQ87&lt;68%,AQ87&gt;33%)</formula>
    </cfRule>
  </conditionalFormatting>
  <conditionalFormatting sqref="AP88">
    <cfRule type="expression" dxfId="2776" priority="111">
      <formula>AQ88&gt;67%</formula>
    </cfRule>
    <cfRule type="expression" dxfId="2775" priority="112">
      <formula>AQ88&lt;34%</formula>
    </cfRule>
    <cfRule type="expression" dxfId="2774" priority="113">
      <formula>AND(AQ88&lt;68%,AQ88&gt;33%)</formula>
    </cfRule>
  </conditionalFormatting>
  <conditionalFormatting sqref="AP91">
    <cfRule type="expression" dxfId="2773" priority="108">
      <formula>AQ91&gt;67%</formula>
    </cfRule>
    <cfRule type="expression" dxfId="2772" priority="109">
      <formula>AQ91&lt;34%</formula>
    </cfRule>
    <cfRule type="expression" dxfId="2771" priority="110">
      <formula>AND(AQ91&lt;68%,AQ91&gt;33%)</formula>
    </cfRule>
  </conditionalFormatting>
  <conditionalFormatting sqref="AR87">
    <cfRule type="expression" dxfId="2770" priority="105">
      <formula>AS87&gt;67%</formula>
    </cfRule>
    <cfRule type="expression" dxfId="2769" priority="106">
      <formula>AS87&lt;34%</formula>
    </cfRule>
    <cfRule type="expression" dxfId="2768" priority="107">
      <formula>AND(AS87&lt;68%,AS87&gt;33%)</formula>
    </cfRule>
  </conditionalFormatting>
  <conditionalFormatting sqref="AR88">
    <cfRule type="expression" dxfId="2767" priority="102">
      <formula>AS88&gt;67%</formula>
    </cfRule>
    <cfRule type="expression" dxfId="2766" priority="103">
      <formula>AS88&lt;34%</formula>
    </cfRule>
    <cfRule type="expression" dxfId="2765" priority="104">
      <formula>AND(AS88&lt;68%,AS88&gt;33%)</formula>
    </cfRule>
  </conditionalFormatting>
  <conditionalFormatting sqref="AR91">
    <cfRule type="expression" dxfId="2764" priority="99">
      <formula>AS91&gt;67%</formula>
    </cfRule>
    <cfRule type="expression" dxfId="2763" priority="100">
      <formula>AS91&lt;34%</formula>
    </cfRule>
    <cfRule type="expression" dxfId="2762" priority="101">
      <formula>AND(AS91&lt;68%,AS91&gt;33%)</formula>
    </cfRule>
  </conditionalFormatting>
  <conditionalFormatting sqref="AT88">
    <cfRule type="expression" dxfId="2761" priority="96">
      <formula>AU88&gt;67%</formula>
    </cfRule>
    <cfRule type="expression" dxfId="2760" priority="97">
      <formula>AU88&lt;34%</formula>
    </cfRule>
    <cfRule type="expression" dxfId="2759" priority="98">
      <formula>AND(AU88&lt;68%,AU88&gt;33%)</formula>
    </cfRule>
  </conditionalFormatting>
  <conditionalFormatting sqref="AT91">
    <cfRule type="expression" dxfId="2758" priority="93">
      <formula>AU91&gt;67%</formula>
    </cfRule>
    <cfRule type="expression" dxfId="2757" priority="94">
      <formula>AU91&lt;34%</formula>
    </cfRule>
    <cfRule type="expression" dxfId="2756" priority="95">
      <formula>AND(AU91&lt;68%,AU91&gt;33%)</formula>
    </cfRule>
  </conditionalFormatting>
  <conditionalFormatting sqref="AV87">
    <cfRule type="expression" dxfId="2755" priority="90">
      <formula>AW87&gt;67%</formula>
    </cfRule>
    <cfRule type="expression" dxfId="2754" priority="91">
      <formula>AW87&lt;34%</formula>
    </cfRule>
    <cfRule type="expression" dxfId="2753" priority="92">
      <formula>AND(AW87&lt;68%,AW87&gt;33%)</formula>
    </cfRule>
  </conditionalFormatting>
  <conditionalFormatting sqref="AV88">
    <cfRule type="expression" dxfId="2752" priority="87">
      <formula>AW88&gt;67%</formula>
    </cfRule>
    <cfRule type="expression" dxfId="2751" priority="88">
      <formula>AW88&lt;34%</formula>
    </cfRule>
    <cfRule type="expression" dxfId="2750" priority="89">
      <formula>AND(AW88&lt;68%,AW88&gt;33%)</formula>
    </cfRule>
  </conditionalFormatting>
  <conditionalFormatting sqref="AV91">
    <cfRule type="expression" dxfId="2749" priority="84">
      <formula>AW91&gt;67%</formula>
    </cfRule>
    <cfRule type="expression" dxfId="2748" priority="85">
      <formula>AW91&lt;34%</formula>
    </cfRule>
    <cfRule type="expression" dxfId="2747" priority="86">
      <formula>AND(AW91&lt;68%,AW91&gt;33%)</formula>
    </cfRule>
  </conditionalFormatting>
  <conditionalFormatting sqref="AX88">
    <cfRule type="expression" dxfId="2746" priority="81">
      <formula>AY88&gt;67%</formula>
    </cfRule>
    <cfRule type="expression" dxfId="2745" priority="82">
      <formula>AY88&lt;34%</formula>
    </cfRule>
    <cfRule type="expression" dxfId="2744" priority="83">
      <formula>AND(AY88&lt;68%,AY88&gt;33%)</formula>
    </cfRule>
  </conditionalFormatting>
  <conditionalFormatting sqref="AX91">
    <cfRule type="expression" dxfId="2743" priority="78">
      <formula>AY91&gt;67%</formula>
    </cfRule>
    <cfRule type="expression" dxfId="2742" priority="79">
      <formula>AY91&lt;34%</formula>
    </cfRule>
    <cfRule type="expression" dxfId="2741" priority="80">
      <formula>AND(AY91&lt;68%,AY91&gt;33%)</formula>
    </cfRule>
  </conditionalFormatting>
  <conditionalFormatting sqref="AZ88">
    <cfRule type="expression" dxfId="2740" priority="75">
      <formula>BA88&gt;67%</formula>
    </cfRule>
    <cfRule type="expression" dxfId="2739" priority="76">
      <formula>BA88&lt;34%</formula>
    </cfRule>
    <cfRule type="expression" dxfId="2738" priority="77">
      <formula>AND(BA88&lt;68%,BA88&gt;33%)</formula>
    </cfRule>
  </conditionalFormatting>
  <conditionalFormatting sqref="AZ91">
    <cfRule type="expression" dxfId="2737" priority="72">
      <formula>BA91&gt;67%</formula>
    </cfRule>
    <cfRule type="expression" dxfId="2736" priority="73">
      <formula>BA91&lt;34%</formula>
    </cfRule>
    <cfRule type="expression" dxfId="2735" priority="74">
      <formula>AND(BA91&lt;68%,BA91&gt;33%)</formula>
    </cfRule>
  </conditionalFormatting>
  <conditionalFormatting sqref="BB88">
    <cfRule type="expression" dxfId="2734" priority="69">
      <formula>BC88&gt;67%</formula>
    </cfRule>
    <cfRule type="expression" dxfId="2733" priority="70">
      <formula>BC88&lt;34%</formula>
    </cfRule>
    <cfRule type="expression" dxfId="2732" priority="71">
      <formula>AND(BC88&lt;68%,BC88&gt;33%)</formula>
    </cfRule>
  </conditionalFormatting>
  <conditionalFormatting sqref="BB91">
    <cfRule type="expression" dxfId="2731" priority="66">
      <formula>BC91&gt;67%</formula>
    </cfRule>
    <cfRule type="expression" dxfId="2730" priority="67">
      <formula>BC91&lt;34%</formula>
    </cfRule>
    <cfRule type="expression" dxfId="2729" priority="68">
      <formula>AND(BC91&lt;68%,BC91&gt;33%)</formula>
    </cfRule>
  </conditionalFormatting>
  <conditionalFormatting sqref="BD88">
    <cfRule type="expression" dxfId="2728" priority="63">
      <formula>BE88&gt;67%</formula>
    </cfRule>
    <cfRule type="expression" dxfId="2727" priority="64">
      <formula>BE88&lt;34%</formula>
    </cfRule>
    <cfRule type="expression" dxfId="2726" priority="65">
      <formula>AND(BE88&lt;68%,BE88&gt;33%)</formula>
    </cfRule>
  </conditionalFormatting>
  <conditionalFormatting sqref="BD91">
    <cfRule type="expression" dxfId="2725" priority="60">
      <formula>BE91&gt;67%</formula>
    </cfRule>
    <cfRule type="expression" dxfId="2724" priority="61">
      <formula>BE91&lt;34%</formula>
    </cfRule>
    <cfRule type="expression" dxfId="2723" priority="62">
      <formula>AND(BE91&lt;68%,BE91&gt;33%)</formula>
    </cfRule>
  </conditionalFormatting>
  <conditionalFormatting sqref="BF88">
    <cfRule type="expression" dxfId="2722" priority="57">
      <formula>BG88&gt;67%</formula>
    </cfRule>
    <cfRule type="expression" dxfId="2721" priority="58">
      <formula>BG88&lt;34%</formula>
    </cfRule>
    <cfRule type="expression" dxfId="2720" priority="59">
      <formula>AND(BG88&lt;68%,BG88&gt;33%)</formula>
    </cfRule>
  </conditionalFormatting>
  <conditionalFormatting sqref="BF91">
    <cfRule type="expression" dxfId="2719" priority="54">
      <formula>BG91&gt;67%</formula>
    </cfRule>
    <cfRule type="expression" dxfId="2718" priority="55">
      <formula>BG91&lt;34%</formula>
    </cfRule>
    <cfRule type="expression" dxfId="2717" priority="56">
      <formula>AND(BG91&lt;68%,BG91&gt;33%)</formula>
    </cfRule>
  </conditionalFormatting>
  <conditionalFormatting sqref="BH88">
    <cfRule type="expression" dxfId="2716" priority="51">
      <formula>BI88&gt;67%</formula>
    </cfRule>
    <cfRule type="expression" dxfId="2715" priority="52">
      <formula>BI88&lt;34%</formula>
    </cfRule>
    <cfRule type="expression" dxfId="2714" priority="53">
      <formula>AND(BI88&lt;68%,BI88&gt;33%)</formula>
    </cfRule>
  </conditionalFormatting>
  <conditionalFormatting sqref="BH91">
    <cfRule type="expression" dxfId="2713" priority="48">
      <formula>BI91&gt;67%</formula>
    </cfRule>
    <cfRule type="expression" dxfId="2712" priority="49">
      <formula>BI91&lt;34%</formula>
    </cfRule>
    <cfRule type="expression" dxfId="2711" priority="50">
      <formula>AND(BI91&lt;68%,BI91&gt;33%)</formula>
    </cfRule>
  </conditionalFormatting>
  <conditionalFormatting sqref="BJ88">
    <cfRule type="expression" dxfId="2710" priority="45">
      <formula>BK88&gt;67%</formula>
    </cfRule>
    <cfRule type="expression" dxfId="2709" priority="46">
      <formula>BK88&lt;34%</formula>
    </cfRule>
    <cfRule type="expression" dxfId="2708" priority="47">
      <formula>AND(BK88&lt;68%,BK88&gt;33%)</formula>
    </cfRule>
  </conditionalFormatting>
  <conditionalFormatting sqref="BJ91">
    <cfRule type="expression" dxfId="2707" priority="42">
      <formula>BK91&gt;67%</formula>
    </cfRule>
    <cfRule type="expression" dxfId="2706" priority="43">
      <formula>BK91&lt;34%</formula>
    </cfRule>
    <cfRule type="expression" dxfId="2705" priority="44">
      <formula>AND(BK91&lt;68%,BK91&gt;33%)</formula>
    </cfRule>
  </conditionalFormatting>
  <conditionalFormatting sqref="B89">
    <cfRule type="expression" dxfId="2704" priority="41">
      <formula>"C11&gt;50%"</formula>
    </cfRule>
  </conditionalFormatting>
  <conditionalFormatting sqref="D89">
    <cfRule type="expression" dxfId="2703" priority="40">
      <formula>"C11&gt;50%"</formula>
    </cfRule>
  </conditionalFormatting>
  <conditionalFormatting sqref="F89">
    <cfRule type="expression" dxfId="2702" priority="39">
      <formula>"C11&gt;50%"</formula>
    </cfRule>
  </conditionalFormatting>
  <conditionalFormatting sqref="H89">
    <cfRule type="expression" dxfId="2701" priority="38">
      <formula>"C11&gt;50%"</formula>
    </cfRule>
  </conditionalFormatting>
  <conditionalFormatting sqref="J89">
    <cfRule type="expression" dxfId="2700" priority="37">
      <formula>"C11&gt;50%"</formula>
    </cfRule>
  </conditionalFormatting>
  <conditionalFormatting sqref="L89">
    <cfRule type="expression" dxfId="2699" priority="36">
      <formula>"C11&gt;50%"</formula>
    </cfRule>
  </conditionalFormatting>
  <conditionalFormatting sqref="N89">
    <cfRule type="expression" dxfId="2698" priority="35">
      <formula>"C11&gt;50%"</formula>
    </cfRule>
  </conditionalFormatting>
  <conditionalFormatting sqref="P89">
    <cfRule type="expression" dxfId="2697" priority="34">
      <formula>"C11&gt;50%"</formula>
    </cfRule>
  </conditionalFormatting>
  <conditionalFormatting sqref="R89">
    <cfRule type="expression" dxfId="2696" priority="33">
      <formula>"C11&gt;50%"</formula>
    </cfRule>
  </conditionalFormatting>
  <conditionalFormatting sqref="T89">
    <cfRule type="expression" dxfId="2695" priority="32">
      <formula>"C11&gt;50%"</formula>
    </cfRule>
  </conditionalFormatting>
  <conditionalFormatting sqref="V89">
    <cfRule type="expression" dxfId="2694" priority="31">
      <formula>"C11&gt;50%"</formula>
    </cfRule>
  </conditionalFormatting>
  <conditionalFormatting sqref="X89">
    <cfRule type="expression" dxfId="2693" priority="30">
      <formula>"C11&gt;50%"</formula>
    </cfRule>
  </conditionalFormatting>
  <conditionalFormatting sqref="Z89">
    <cfRule type="expression" dxfId="2692" priority="29">
      <formula>"C11&gt;50%"</formula>
    </cfRule>
  </conditionalFormatting>
  <conditionalFormatting sqref="AB89">
    <cfRule type="expression" dxfId="2691" priority="28">
      <formula>"C11&gt;50%"</formula>
    </cfRule>
  </conditionalFormatting>
  <conditionalFormatting sqref="AD89">
    <cfRule type="expression" dxfId="2690" priority="27">
      <formula>"C11&gt;50%"</formula>
    </cfRule>
  </conditionalFormatting>
  <conditionalFormatting sqref="AF89">
    <cfRule type="expression" dxfId="2689" priority="26">
      <formula>"C11&gt;50%"</formula>
    </cfRule>
  </conditionalFormatting>
  <conditionalFormatting sqref="AH89">
    <cfRule type="expression" dxfId="2688" priority="25">
      <formula>"C11&gt;50%"</formula>
    </cfRule>
  </conditionalFormatting>
  <conditionalFormatting sqref="AJ89">
    <cfRule type="expression" dxfId="2687" priority="24">
      <formula>"C11&gt;50%"</formula>
    </cfRule>
  </conditionalFormatting>
  <conditionalFormatting sqref="AL89">
    <cfRule type="expression" dxfId="2686" priority="23">
      <formula>"C11&gt;50%"</formula>
    </cfRule>
  </conditionalFormatting>
  <conditionalFormatting sqref="AN89">
    <cfRule type="expression" dxfId="2685" priority="22">
      <formula>"C11&gt;50%"</formula>
    </cfRule>
  </conditionalFormatting>
  <conditionalFormatting sqref="AP89">
    <cfRule type="expression" dxfId="2684" priority="21">
      <formula>"C11&gt;50%"</formula>
    </cfRule>
  </conditionalFormatting>
  <conditionalFormatting sqref="AR89">
    <cfRule type="expression" dxfId="2683" priority="20">
      <formula>"C11&gt;50%"</formula>
    </cfRule>
  </conditionalFormatting>
  <conditionalFormatting sqref="AT89">
    <cfRule type="expression" dxfId="2682" priority="19">
      <formula>"C11&gt;50%"</formula>
    </cfRule>
  </conditionalFormatting>
  <conditionalFormatting sqref="AV89:AV90">
    <cfRule type="expression" dxfId="2681" priority="18">
      <formula>"C11&gt;50%"</formula>
    </cfRule>
  </conditionalFormatting>
  <conditionalFormatting sqref="AX89">
    <cfRule type="expression" dxfId="2680" priority="17">
      <formula>"C11&gt;50%"</formula>
    </cfRule>
  </conditionalFormatting>
  <conditionalFormatting sqref="AZ89">
    <cfRule type="expression" dxfId="2679" priority="16">
      <formula>"C11&gt;50%"</formula>
    </cfRule>
  </conditionalFormatting>
  <conditionalFormatting sqref="BB89">
    <cfRule type="expression" dxfId="2678" priority="15">
      <formula>"C11&gt;50%"</formula>
    </cfRule>
  </conditionalFormatting>
  <conditionalFormatting sqref="BD89">
    <cfRule type="expression" dxfId="2677" priority="14">
      <formula>"C11&gt;50%"</formula>
    </cfRule>
  </conditionalFormatting>
  <conditionalFormatting sqref="BF89">
    <cfRule type="expression" dxfId="2676" priority="13">
      <formula>"C11&gt;50%"</formula>
    </cfRule>
  </conditionalFormatting>
  <conditionalFormatting sqref="BH89">
    <cfRule type="expression" dxfId="2675" priority="12">
      <formula>"C11&gt;50%"</formula>
    </cfRule>
  </conditionalFormatting>
  <conditionalFormatting sqref="BJ89">
    <cfRule type="expression" dxfId="2674" priority="11">
      <formula>"C11&gt;50%"</formula>
    </cfRule>
  </conditionalFormatting>
  <conditionalFormatting sqref="AB7">
    <cfRule type="cellIs" dxfId="2673" priority="2541" operator="equal">
      <formula>"YES"</formula>
    </cfRule>
  </conditionalFormatting>
  <conditionalFormatting sqref="AD7">
    <cfRule type="cellIs" dxfId="2672" priority="2540" operator="equal">
      <formula>"YES"</formula>
    </cfRule>
  </conditionalFormatting>
  <conditionalFormatting sqref="AX7">
    <cfRule type="cellIs" dxfId="2671" priority="2539" operator="equal">
      <formula>"YES"</formula>
    </cfRule>
  </conditionalFormatting>
  <conditionalFormatting sqref="AT7">
    <cfRule type="cellIs" dxfId="2670" priority="2538" operator="equal">
      <formula>"YES"</formula>
    </cfRule>
  </conditionalFormatting>
  <conditionalFormatting sqref="AZ7">
    <cfRule type="cellIs" dxfId="2669" priority="2537" operator="equal">
      <formula>"YES"</formula>
    </cfRule>
  </conditionalFormatting>
  <conditionalFormatting sqref="BB7">
    <cfRule type="cellIs" dxfId="2668" priority="2536" operator="equal">
      <formula>"YES"</formula>
    </cfRule>
  </conditionalFormatting>
  <conditionalFormatting sqref="BF7">
    <cfRule type="cellIs" dxfId="2667" priority="2535" operator="equal">
      <formula>"YES"</formula>
    </cfRule>
  </conditionalFormatting>
  <conditionalFormatting sqref="BD7">
    <cfRule type="cellIs" dxfId="2666" priority="2534" operator="equal">
      <formula>"YES"</formula>
    </cfRule>
  </conditionalFormatting>
  <conditionalFormatting sqref="BH7">
    <cfRule type="cellIs" dxfId="2665" priority="2533" operator="equal">
      <formula>"YES"</formula>
    </cfRule>
  </conditionalFormatting>
  <conditionalFormatting sqref="BJ7">
    <cfRule type="cellIs" dxfId="2664" priority="2532" operator="equal">
      <formula>"YES"</formula>
    </cfRule>
  </conditionalFormatting>
  <conditionalFormatting sqref="C17:C21">
    <cfRule type="dataBar" priority="2531">
      <dataBar>
        <cfvo type="min"/>
        <cfvo type="max"/>
        <color rgb="FF63C384"/>
      </dataBar>
      <extLst>
        <ext xmlns:x14="http://schemas.microsoft.com/office/spreadsheetml/2009/9/main" uri="{B025F937-C7B1-47D3-B67F-A62EFF666E3E}">
          <x14:id>{9C4DF438-BE82-4D4B-97E8-70749F7F979F}</x14:id>
        </ext>
      </extLst>
    </cfRule>
  </conditionalFormatting>
  <conditionalFormatting sqref="E17:E21">
    <cfRule type="dataBar" priority="2530">
      <dataBar>
        <cfvo type="min"/>
        <cfvo type="max"/>
        <color rgb="FF63C384"/>
      </dataBar>
      <extLst>
        <ext xmlns:x14="http://schemas.microsoft.com/office/spreadsheetml/2009/9/main" uri="{B025F937-C7B1-47D3-B67F-A62EFF666E3E}">
          <x14:id>{0B6FBF04-89F2-4B98-AFE4-9C19806D4921}</x14:id>
        </ext>
      </extLst>
    </cfRule>
  </conditionalFormatting>
  <conditionalFormatting sqref="G17:G21">
    <cfRule type="dataBar" priority="2529">
      <dataBar>
        <cfvo type="min"/>
        <cfvo type="max"/>
        <color rgb="FF63C384"/>
      </dataBar>
      <extLst>
        <ext xmlns:x14="http://schemas.microsoft.com/office/spreadsheetml/2009/9/main" uri="{B025F937-C7B1-47D3-B67F-A62EFF666E3E}">
          <x14:id>{2E0C980E-2E0D-4783-AF7F-5C27BC2F50C0}</x14:id>
        </ext>
      </extLst>
    </cfRule>
  </conditionalFormatting>
  <conditionalFormatting sqref="K17:K21">
    <cfRule type="dataBar" priority="2528">
      <dataBar>
        <cfvo type="min"/>
        <cfvo type="max"/>
        <color rgb="FF63C384"/>
      </dataBar>
      <extLst>
        <ext xmlns:x14="http://schemas.microsoft.com/office/spreadsheetml/2009/9/main" uri="{B025F937-C7B1-47D3-B67F-A62EFF666E3E}">
          <x14:id>{31142658-AFAE-4AA8-9704-EB72C6E693B8}</x14:id>
        </ext>
      </extLst>
    </cfRule>
  </conditionalFormatting>
  <conditionalFormatting sqref="I17:I21">
    <cfRule type="dataBar" priority="2527">
      <dataBar>
        <cfvo type="min"/>
        <cfvo type="max"/>
        <color rgb="FF63C384"/>
      </dataBar>
      <extLst>
        <ext xmlns:x14="http://schemas.microsoft.com/office/spreadsheetml/2009/9/main" uri="{B025F937-C7B1-47D3-B67F-A62EFF666E3E}">
          <x14:id>{A19F08E8-B0DC-4415-8C43-542BE44F0C95}</x14:id>
        </ext>
      </extLst>
    </cfRule>
  </conditionalFormatting>
  <conditionalFormatting sqref="M17:M21">
    <cfRule type="dataBar" priority="2526">
      <dataBar>
        <cfvo type="min"/>
        <cfvo type="max"/>
        <color rgb="FF63C384"/>
      </dataBar>
      <extLst>
        <ext xmlns:x14="http://schemas.microsoft.com/office/spreadsheetml/2009/9/main" uri="{B025F937-C7B1-47D3-B67F-A62EFF666E3E}">
          <x14:id>{DF056C51-489D-4DEB-8268-24E375F7606C}</x14:id>
        </ext>
      </extLst>
    </cfRule>
  </conditionalFormatting>
  <conditionalFormatting sqref="O17:O21">
    <cfRule type="dataBar" priority="2525">
      <dataBar>
        <cfvo type="min"/>
        <cfvo type="max"/>
        <color rgb="FF63C384"/>
      </dataBar>
      <extLst>
        <ext xmlns:x14="http://schemas.microsoft.com/office/spreadsheetml/2009/9/main" uri="{B025F937-C7B1-47D3-B67F-A62EFF666E3E}">
          <x14:id>{4532BE25-8BC8-41C2-A6CA-71ECFD5FB658}</x14:id>
        </ext>
      </extLst>
    </cfRule>
  </conditionalFormatting>
  <conditionalFormatting sqref="Q17:Q21">
    <cfRule type="dataBar" priority="2524">
      <dataBar>
        <cfvo type="min"/>
        <cfvo type="max"/>
        <color rgb="FF63C384"/>
      </dataBar>
      <extLst>
        <ext xmlns:x14="http://schemas.microsoft.com/office/spreadsheetml/2009/9/main" uri="{B025F937-C7B1-47D3-B67F-A62EFF666E3E}">
          <x14:id>{99A1605E-0E0F-43D9-AC33-115AA629A752}</x14:id>
        </ext>
      </extLst>
    </cfRule>
  </conditionalFormatting>
  <conditionalFormatting sqref="S17:S21">
    <cfRule type="dataBar" priority="2523">
      <dataBar>
        <cfvo type="min"/>
        <cfvo type="max"/>
        <color rgb="FF63C384"/>
      </dataBar>
      <extLst>
        <ext xmlns:x14="http://schemas.microsoft.com/office/spreadsheetml/2009/9/main" uri="{B025F937-C7B1-47D3-B67F-A62EFF666E3E}">
          <x14:id>{A5945A36-4BE5-43E1-9141-145ADF7FC831}</x14:id>
        </ext>
      </extLst>
    </cfRule>
  </conditionalFormatting>
  <conditionalFormatting sqref="U17:U21">
    <cfRule type="dataBar" priority="2522">
      <dataBar>
        <cfvo type="min"/>
        <cfvo type="max"/>
        <color rgb="FF63C384"/>
      </dataBar>
      <extLst>
        <ext xmlns:x14="http://schemas.microsoft.com/office/spreadsheetml/2009/9/main" uri="{B025F937-C7B1-47D3-B67F-A62EFF666E3E}">
          <x14:id>{C286B86A-F797-4A59-85B3-F920F1C9C5E8}</x14:id>
        </ext>
      </extLst>
    </cfRule>
  </conditionalFormatting>
  <conditionalFormatting sqref="W17:W21">
    <cfRule type="dataBar" priority="2521">
      <dataBar>
        <cfvo type="min"/>
        <cfvo type="max"/>
        <color rgb="FF63C384"/>
      </dataBar>
      <extLst>
        <ext xmlns:x14="http://schemas.microsoft.com/office/spreadsheetml/2009/9/main" uri="{B025F937-C7B1-47D3-B67F-A62EFF666E3E}">
          <x14:id>{588D28FD-9E10-4D8B-BC06-FEBD2EFA4E7A}</x14:id>
        </ext>
      </extLst>
    </cfRule>
  </conditionalFormatting>
  <conditionalFormatting sqref="Y17:Y21">
    <cfRule type="dataBar" priority="2520">
      <dataBar>
        <cfvo type="min"/>
        <cfvo type="max"/>
        <color rgb="FF63C384"/>
      </dataBar>
      <extLst>
        <ext xmlns:x14="http://schemas.microsoft.com/office/spreadsheetml/2009/9/main" uri="{B025F937-C7B1-47D3-B67F-A62EFF666E3E}">
          <x14:id>{9915DAB9-4FE5-41CE-93EF-02913514F1E8}</x14:id>
        </ext>
      </extLst>
    </cfRule>
  </conditionalFormatting>
  <conditionalFormatting sqref="AA17:AA21">
    <cfRule type="dataBar" priority="2519">
      <dataBar>
        <cfvo type="min"/>
        <cfvo type="max"/>
        <color rgb="FF63C384"/>
      </dataBar>
      <extLst>
        <ext xmlns:x14="http://schemas.microsoft.com/office/spreadsheetml/2009/9/main" uri="{B025F937-C7B1-47D3-B67F-A62EFF666E3E}">
          <x14:id>{6E232797-2496-41D4-AC0F-2DC90E8C704D}</x14:id>
        </ext>
      </extLst>
    </cfRule>
  </conditionalFormatting>
  <conditionalFormatting sqref="AC17:AC21">
    <cfRule type="dataBar" priority="2518">
      <dataBar>
        <cfvo type="min"/>
        <cfvo type="max"/>
        <color rgb="FF63C384"/>
      </dataBar>
      <extLst>
        <ext xmlns:x14="http://schemas.microsoft.com/office/spreadsheetml/2009/9/main" uri="{B025F937-C7B1-47D3-B67F-A62EFF666E3E}">
          <x14:id>{5B0B998A-9060-4C12-9B0B-D1B8E829C3AB}</x14:id>
        </ext>
      </extLst>
    </cfRule>
  </conditionalFormatting>
  <conditionalFormatting sqref="AE17:AE21">
    <cfRule type="dataBar" priority="2517">
      <dataBar>
        <cfvo type="min"/>
        <cfvo type="max"/>
        <color rgb="FF63C384"/>
      </dataBar>
      <extLst>
        <ext xmlns:x14="http://schemas.microsoft.com/office/spreadsheetml/2009/9/main" uri="{B025F937-C7B1-47D3-B67F-A62EFF666E3E}">
          <x14:id>{B0081457-2D62-4F4F-B081-8456B9408BBD}</x14:id>
        </ext>
      </extLst>
    </cfRule>
  </conditionalFormatting>
  <conditionalFormatting sqref="AG17:AG21">
    <cfRule type="dataBar" priority="2516">
      <dataBar>
        <cfvo type="min"/>
        <cfvo type="max"/>
        <color rgb="FF63C384"/>
      </dataBar>
      <extLst>
        <ext xmlns:x14="http://schemas.microsoft.com/office/spreadsheetml/2009/9/main" uri="{B025F937-C7B1-47D3-B67F-A62EFF666E3E}">
          <x14:id>{2442A0F4-A53B-459D-B89E-C2057B03B6DD}</x14:id>
        </ext>
      </extLst>
    </cfRule>
  </conditionalFormatting>
  <conditionalFormatting sqref="AI17:AI21">
    <cfRule type="dataBar" priority="2515">
      <dataBar>
        <cfvo type="min"/>
        <cfvo type="max"/>
        <color rgb="FF63C384"/>
      </dataBar>
      <extLst>
        <ext xmlns:x14="http://schemas.microsoft.com/office/spreadsheetml/2009/9/main" uri="{B025F937-C7B1-47D3-B67F-A62EFF666E3E}">
          <x14:id>{DD2A8556-ECF3-4756-B997-2E5CE7F89043}</x14:id>
        </ext>
      </extLst>
    </cfRule>
  </conditionalFormatting>
  <conditionalFormatting sqref="AK17:AK21">
    <cfRule type="dataBar" priority="2514">
      <dataBar>
        <cfvo type="min"/>
        <cfvo type="max"/>
        <color rgb="FF63C384"/>
      </dataBar>
      <extLst>
        <ext xmlns:x14="http://schemas.microsoft.com/office/spreadsheetml/2009/9/main" uri="{B025F937-C7B1-47D3-B67F-A62EFF666E3E}">
          <x14:id>{585C3950-6A24-408F-8A5A-1F0176AD0673}</x14:id>
        </ext>
      </extLst>
    </cfRule>
  </conditionalFormatting>
  <conditionalFormatting sqref="AY17:AY21">
    <cfRule type="dataBar" priority="2513">
      <dataBar>
        <cfvo type="min"/>
        <cfvo type="max"/>
        <color rgb="FF63C384"/>
      </dataBar>
      <extLst>
        <ext xmlns:x14="http://schemas.microsoft.com/office/spreadsheetml/2009/9/main" uri="{B025F937-C7B1-47D3-B67F-A62EFF666E3E}">
          <x14:id>{E2B7ACF4-BC97-4346-BE44-75D3A2B0C04E}</x14:id>
        </ext>
      </extLst>
    </cfRule>
  </conditionalFormatting>
  <conditionalFormatting sqref="BA17:BA21">
    <cfRule type="dataBar" priority="2512">
      <dataBar>
        <cfvo type="min"/>
        <cfvo type="max"/>
        <color rgb="FF63C384"/>
      </dataBar>
      <extLst>
        <ext xmlns:x14="http://schemas.microsoft.com/office/spreadsheetml/2009/9/main" uri="{B025F937-C7B1-47D3-B67F-A62EFF666E3E}">
          <x14:id>{1BA78B8F-73B6-49B7-9E96-59CD3405EF7B}</x14:id>
        </ext>
      </extLst>
    </cfRule>
  </conditionalFormatting>
  <conditionalFormatting sqref="BC17:BC21">
    <cfRule type="dataBar" priority="2511">
      <dataBar>
        <cfvo type="min"/>
        <cfvo type="max"/>
        <color rgb="FF63C384"/>
      </dataBar>
      <extLst>
        <ext xmlns:x14="http://schemas.microsoft.com/office/spreadsheetml/2009/9/main" uri="{B025F937-C7B1-47D3-B67F-A62EFF666E3E}">
          <x14:id>{4277E64F-DD46-4996-8FCD-FBFC61F3657E}</x14:id>
        </ext>
      </extLst>
    </cfRule>
  </conditionalFormatting>
  <conditionalFormatting sqref="BE17:BE21">
    <cfRule type="dataBar" priority="2510">
      <dataBar>
        <cfvo type="min"/>
        <cfvo type="max"/>
        <color rgb="FF63C384"/>
      </dataBar>
      <extLst>
        <ext xmlns:x14="http://schemas.microsoft.com/office/spreadsheetml/2009/9/main" uri="{B025F937-C7B1-47D3-B67F-A62EFF666E3E}">
          <x14:id>{25902201-2ED8-42A6-BDD1-91A79C3B7962}</x14:id>
        </ext>
      </extLst>
    </cfRule>
  </conditionalFormatting>
  <conditionalFormatting sqref="BK17:BK21">
    <cfRule type="dataBar" priority="2509">
      <dataBar>
        <cfvo type="min"/>
        <cfvo type="max"/>
        <color rgb="FF63C384"/>
      </dataBar>
      <extLst>
        <ext xmlns:x14="http://schemas.microsoft.com/office/spreadsheetml/2009/9/main" uri="{B025F937-C7B1-47D3-B67F-A62EFF666E3E}">
          <x14:id>{DAAE6518-EEA1-47FA-BB6D-FC514397B611}</x14:id>
        </ext>
      </extLst>
    </cfRule>
  </conditionalFormatting>
  <conditionalFormatting sqref="BI17:BI21">
    <cfRule type="dataBar" priority="2508">
      <dataBar>
        <cfvo type="min"/>
        <cfvo type="max"/>
        <color rgb="FF63C384"/>
      </dataBar>
      <extLst>
        <ext xmlns:x14="http://schemas.microsoft.com/office/spreadsheetml/2009/9/main" uri="{B025F937-C7B1-47D3-B67F-A62EFF666E3E}">
          <x14:id>{61B9EDE9-4E9E-4332-AB2C-C4A84249637D}</x14:id>
        </ext>
      </extLst>
    </cfRule>
  </conditionalFormatting>
  <conditionalFormatting sqref="BG17:BG21">
    <cfRule type="dataBar" priority="2507">
      <dataBar>
        <cfvo type="min"/>
        <cfvo type="max"/>
        <color rgb="FF63C384"/>
      </dataBar>
      <extLst>
        <ext xmlns:x14="http://schemas.microsoft.com/office/spreadsheetml/2009/9/main" uri="{B025F937-C7B1-47D3-B67F-A62EFF666E3E}">
          <x14:id>{2C11F697-3655-4F52-B5A8-1617C6B1A1ED}</x14:id>
        </ext>
      </extLst>
    </cfRule>
  </conditionalFormatting>
  <conditionalFormatting sqref="AM17:AM21">
    <cfRule type="dataBar" priority="2506">
      <dataBar>
        <cfvo type="min"/>
        <cfvo type="max"/>
        <color rgb="FF63C384"/>
      </dataBar>
      <extLst>
        <ext xmlns:x14="http://schemas.microsoft.com/office/spreadsheetml/2009/9/main" uri="{B025F937-C7B1-47D3-B67F-A62EFF666E3E}">
          <x14:id>{4E3B5E7B-51CF-45CE-9F52-A33E2C09CD8D}</x14:id>
        </ext>
      </extLst>
    </cfRule>
  </conditionalFormatting>
  <conditionalFormatting sqref="AQ17:AQ21">
    <cfRule type="dataBar" priority="2505">
      <dataBar>
        <cfvo type="min"/>
        <cfvo type="max"/>
        <color rgb="FF63C384"/>
      </dataBar>
      <extLst>
        <ext xmlns:x14="http://schemas.microsoft.com/office/spreadsheetml/2009/9/main" uri="{B025F937-C7B1-47D3-B67F-A62EFF666E3E}">
          <x14:id>{A321DA65-61B1-496A-A2E9-31EC36E75972}</x14:id>
        </ext>
      </extLst>
    </cfRule>
  </conditionalFormatting>
  <conditionalFormatting sqref="AS17:AS21">
    <cfRule type="dataBar" priority="2504">
      <dataBar>
        <cfvo type="min"/>
        <cfvo type="max"/>
        <color rgb="FF63C384"/>
      </dataBar>
      <extLst>
        <ext xmlns:x14="http://schemas.microsoft.com/office/spreadsheetml/2009/9/main" uri="{B025F937-C7B1-47D3-B67F-A62EFF666E3E}">
          <x14:id>{381921FA-D5D4-47C4-9515-88F6B7D3364E}</x14:id>
        </ext>
      </extLst>
    </cfRule>
  </conditionalFormatting>
  <conditionalFormatting sqref="AO17:AO21">
    <cfRule type="dataBar" priority="2503">
      <dataBar>
        <cfvo type="min"/>
        <cfvo type="max"/>
        <color rgb="FF63C384"/>
      </dataBar>
      <extLst>
        <ext xmlns:x14="http://schemas.microsoft.com/office/spreadsheetml/2009/9/main" uri="{B025F937-C7B1-47D3-B67F-A62EFF666E3E}">
          <x14:id>{B8671D76-357F-4F8E-9209-4CF86AED7431}</x14:id>
        </ext>
      </extLst>
    </cfRule>
  </conditionalFormatting>
  <conditionalFormatting sqref="AU17:AU21">
    <cfRule type="dataBar" priority="2502">
      <dataBar>
        <cfvo type="min"/>
        <cfvo type="max"/>
        <color rgb="FF63C384"/>
      </dataBar>
      <extLst>
        <ext xmlns:x14="http://schemas.microsoft.com/office/spreadsheetml/2009/9/main" uri="{B025F937-C7B1-47D3-B67F-A62EFF666E3E}">
          <x14:id>{296662BB-4743-4F48-831C-CC0AB9F806F1}</x14:id>
        </ext>
      </extLst>
    </cfRule>
  </conditionalFormatting>
  <conditionalFormatting sqref="AW17:AW21">
    <cfRule type="dataBar" priority="2501">
      <dataBar>
        <cfvo type="min"/>
        <cfvo type="max"/>
        <color rgb="FF63C384"/>
      </dataBar>
      <extLst>
        <ext xmlns:x14="http://schemas.microsoft.com/office/spreadsheetml/2009/9/main" uri="{B025F937-C7B1-47D3-B67F-A62EFF666E3E}">
          <x14:id>{0B0CEFB3-716B-4D03-BB29-94D34BD2D962}</x14:id>
        </ext>
      </extLst>
    </cfRule>
  </conditionalFormatting>
  <conditionalFormatting sqref="B17">
    <cfRule type="expression" dxfId="2663" priority="2498">
      <formula>C17&gt;67%</formula>
    </cfRule>
    <cfRule type="expression" dxfId="2662" priority="2499">
      <formula>C17&lt;34%</formula>
    </cfRule>
    <cfRule type="expression" dxfId="2661" priority="2500">
      <formula>AND(C17&lt;68%,C17&gt;33%)</formula>
    </cfRule>
  </conditionalFormatting>
  <conditionalFormatting sqref="B18">
    <cfRule type="expression" dxfId="2660" priority="2495">
      <formula>C18&gt;67%</formula>
    </cfRule>
    <cfRule type="expression" dxfId="2659" priority="2496">
      <formula>C18&lt;34%</formula>
    </cfRule>
    <cfRule type="expression" dxfId="2658" priority="2497">
      <formula>AND(C18&lt;68%,C18&gt;33%)</formula>
    </cfRule>
  </conditionalFormatting>
  <conditionalFormatting sqref="B21">
    <cfRule type="expression" dxfId="2657" priority="2492">
      <formula>C21&gt;67%</formula>
    </cfRule>
    <cfRule type="expression" dxfId="2656" priority="2493">
      <formula>C21&lt;34%</formula>
    </cfRule>
    <cfRule type="expression" dxfId="2655" priority="2494">
      <formula>AND(C21&lt;68%,C21&gt;33%)</formula>
    </cfRule>
  </conditionalFormatting>
  <conditionalFormatting sqref="D17">
    <cfRule type="expression" dxfId="2654" priority="2489">
      <formula>E17&gt;67%</formula>
    </cfRule>
    <cfRule type="expression" dxfId="2653" priority="2490">
      <formula>E17&lt;34%</formula>
    </cfRule>
    <cfRule type="expression" dxfId="2652" priority="2491">
      <formula>AND(E17&lt;68%,E17&gt;33%)</formula>
    </cfRule>
  </conditionalFormatting>
  <conditionalFormatting sqref="D18">
    <cfRule type="expression" dxfId="2651" priority="2486">
      <formula>E18&gt;67%</formula>
    </cfRule>
    <cfRule type="expression" dxfId="2650" priority="2487">
      <formula>E18&lt;34%</formula>
    </cfRule>
    <cfRule type="expression" dxfId="2649" priority="2488">
      <formula>AND(E18&lt;68%,E18&gt;33%)</formula>
    </cfRule>
  </conditionalFormatting>
  <conditionalFormatting sqref="D21">
    <cfRule type="expression" dxfId="2648" priority="2483">
      <formula>E21&gt;67%</formula>
    </cfRule>
    <cfRule type="expression" dxfId="2647" priority="2484">
      <formula>E21&lt;34%</formula>
    </cfRule>
    <cfRule type="expression" dxfId="2646" priority="2485">
      <formula>AND(E21&lt;68%,E21&gt;33%)</formula>
    </cfRule>
  </conditionalFormatting>
  <conditionalFormatting sqref="F17">
    <cfRule type="expression" dxfId="2645" priority="2480">
      <formula>G17&gt;67%</formula>
    </cfRule>
    <cfRule type="expression" dxfId="2644" priority="2481">
      <formula>G17&lt;34%</formula>
    </cfRule>
    <cfRule type="expression" dxfId="2643" priority="2482">
      <formula>AND(G17&lt;68%,G17&gt;33%)</formula>
    </cfRule>
  </conditionalFormatting>
  <conditionalFormatting sqref="F18">
    <cfRule type="expression" dxfId="2642" priority="2477">
      <formula>G18&gt;67%</formula>
    </cfRule>
    <cfRule type="expression" dxfId="2641" priority="2478">
      <formula>G18&lt;34%</formula>
    </cfRule>
    <cfRule type="expression" dxfId="2640" priority="2479">
      <formula>AND(G18&lt;68%,G18&gt;33%)</formula>
    </cfRule>
  </conditionalFormatting>
  <conditionalFormatting sqref="F21">
    <cfRule type="expression" dxfId="2639" priority="2474">
      <formula>G21&gt;67%</formula>
    </cfRule>
    <cfRule type="expression" dxfId="2638" priority="2475">
      <formula>G21&lt;34%</formula>
    </cfRule>
    <cfRule type="expression" dxfId="2637" priority="2476">
      <formula>AND(G21&lt;68%,G21&gt;33%)</formula>
    </cfRule>
  </conditionalFormatting>
  <conditionalFormatting sqref="H17">
    <cfRule type="expression" dxfId="2636" priority="2471">
      <formula>I17&gt;67%</formula>
    </cfRule>
    <cfRule type="expression" dxfId="2635" priority="2472">
      <formula>I17&lt;34%</formula>
    </cfRule>
    <cfRule type="expression" dxfId="2634" priority="2473">
      <formula>AND(I17&lt;68%,I17&gt;33%)</formula>
    </cfRule>
  </conditionalFormatting>
  <conditionalFormatting sqref="H18">
    <cfRule type="expression" dxfId="2633" priority="2468">
      <formula>I18&gt;67%</formula>
    </cfRule>
    <cfRule type="expression" dxfId="2632" priority="2469">
      <formula>I18&lt;34%</formula>
    </cfRule>
    <cfRule type="expression" dxfId="2631" priority="2470">
      <formula>AND(I18&lt;68%,I18&gt;33%)</formula>
    </cfRule>
  </conditionalFormatting>
  <conditionalFormatting sqref="H21">
    <cfRule type="expression" dxfId="2630" priority="2465">
      <formula>I21&gt;67%</formula>
    </cfRule>
    <cfRule type="expression" dxfId="2629" priority="2466">
      <formula>I21&lt;34%</formula>
    </cfRule>
    <cfRule type="expression" dxfId="2628" priority="2467">
      <formula>AND(I21&lt;68%,I21&gt;33%)</formula>
    </cfRule>
  </conditionalFormatting>
  <conditionalFormatting sqref="J17">
    <cfRule type="expression" dxfId="2627" priority="2462">
      <formula>K17&gt;67%</formula>
    </cfRule>
    <cfRule type="expression" dxfId="2626" priority="2463">
      <formula>K17&lt;34%</formula>
    </cfRule>
    <cfRule type="expression" dxfId="2625" priority="2464">
      <formula>AND(K17&lt;68%,K17&gt;33%)</formula>
    </cfRule>
  </conditionalFormatting>
  <conditionalFormatting sqref="J18">
    <cfRule type="expression" dxfId="2624" priority="2459">
      <formula>K18&gt;67%</formula>
    </cfRule>
    <cfRule type="expression" dxfId="2623" priority="2460">
      <formula>K18&lt;34%</formula>
    </cfRule>
    <cfRule type="expression" dxfId="2622" priority="2461">
      <formula>AND(K18&lt;68%,K18&gt;33%)</formula>
    </cfRule>
  </conditionalFormatting>
  <conditionalFormatting sqref="J21">
    <cfRule type="expression" dxfId="2621" priority="2456">
      <formula>K21&gt;67%</formula>
    </cfRule>
    <cfRule type="expression" dxfId="2620" priority="2457">
      <formula>K21&lt;34%</formula>
    </cfRule>
    <cfRule type="expression" dxfId="2619" priority="2458">
      <formula>AND(K21&lt;68%,K21&gt;33%)</formula>
    </cfRule>
  </conditionalFormatting>
  <conditionalFormatting sqref="L17">
    <cfRule type="expression" dxfId="2618" priority="2453">
      <formula>M17&gt;67%</formula>
    </cfRule>
    <cfRule type="expression" dxfId="2617" priority="2454">
      <formula>M17&lt;34%</formula>
    </cfRule>
    <cfRule type="expression" dxfId="2616" priority="2455">
      <formula>AND(M17&lt;68%,M17&gt;33%)</formula>
    </cfRule>
  </conditionalFormatting>
  <conditionalFormatting sqref="L18">
    <cfRule type="expression" dxfId="2615" priority="2450">
      <formula>M18&gt;67%</formula>
    </cfRule>
    <cfRule type="expression" dxfId="2614" priority="2451">
      <formula>M18&lt;34%</formula>
    </cfRule>
    <cfRule type="expression" dxfId="2613" priority="2452">
      <formula>AND(M18&lt;68%,M18&gt;33%)</formula>
    </cfRule>
  </conditionalFormatting>
  <conditionalFormatting sqref="L21">
    <cfRule type="expression" dxfId="2612" priority="2447">
      <formula>M21&gt;67%</formula>
    </cfRule>
    <cfRule type="expression" dxfId="2611" priority="2448">
      <formula>M21&lt;34%</formula>
    </cfRule>
    <cfRule type="expression" dxfId="2610" priority="2449">
      <formula>AND(M21&lt;68%,M21&gt;33%)</formula>
    </cfRule>
  </conditionalFormatting>
  <conditionalFormatting sqref="N17">
    <cfRule type="expression" dxfId="2609" priority="2444">
      <formula>O17&gt;67%</formula>
    </cfRule>
    <cfRule type="expression" dxfId="2608" priority="2445">
      <formula>O17&lt;34%</formula>
    </cfRule>
    <cfRule type="expression" dxfId="2607" priority="2446">
      <formula>AND(O17&lt;68%,O17&gt;33%)</formula>
    </cfRule>
  </conditionalFormatting>
  <conditionalFormatting sqref="N18">
    <cfRule type="expression" dxfId="2606" priority="2441">
      <formula>O18&gt;67%</formula>
    </cfRule>
    <cfRule type="expression" dxfId="2605" priority="2442">
      <formula>O18&lt;34%</formula>
    </cfRule>
    <cfRule type="expression" dxfId="2604" priority="2443">
      <formula>AND(O18&lt;68%,O18&gt;33%)</formula>
    </cfRule>
  </conditionalFormatting>
  <conditionalFormatting sqref="N21">
    <cfRule type="expression" dxfId="2603" priority="2438">
      <formula>O21&gt;67%</formula>
    </cfRule>
    <cfRule type="expression" dxfId="2602" priority="2439">
      <formula>O21&lt;34%</formula>
    </cfRule>
    <cfRule type="expression" dxfId="2601" priority="2440">
      <formula>AND(O21&lt;68%,O21&gt;33%)</formula>
    </cfRule>
  </conditionalFormatting>
  <conditionalFormatting sqref="P17">
    <cfRule type="expression" dxfId="2600" priority="2435">
      <formula>Q17&gt;67%</formula>
    </cfRule>
    <cfRule type="expression" dxfId="2599" priority="2436">
      <formula>Q17&lt;34%</formula>
    </cfRule>
    <cfRule type="expression" dxfId="2598" priority="2437">
      <formula>AND(Q17&lt;68%,Q17&gt;33%)</formula>
    </cfRule>
  </conditionalFormatting>
  <conditionalFormatting sqref="P18">
    <cfRule type="expression" dxfId="2597" priority="2432">
      <formula>Q18&gt;67%</formula>
    </cfRule>
    <cfRule type="expression" dxfId="2596" priority="2433">
      <formula>Q18&lt;34%</formula>
    </cfRule>
    <cfRule type="expression" dxfId="2595" priority="2434">
      <formula>AND(Q18&lt;68%,Q18&gt;33%)</formula>
    </cfRule>
  </conditionalFormatting>
  <conditionalFormatting sqref="P21">
    <cfRule type="expression" dxfId="2594" priority="2429">
      <formula>Q21&gt;67%</formula>
    </cfRule>
    <cfRule type="expression" dxfId="2593" priority="2430">
      <formula>Q21&lt;34%</formula>
    </cfRule>
    <cfRule type="expression" dxfId="2592" priority="2431">
      <formula>AND(Q21&lt;68%,Q21&gt;33%)</formula>
    </cfRule>
  </conditionalFormatting>
  <conditionalFormatting sqref="R17">
    <cfRule type="expression" dxfId="2591" priority="2426">
      <formula>S17&gt;67%</formula>
    </cfRule>
    <cfRule type="expression" dxfId="2590" priority="2427">
      <formula>S17&lt;34%</formula>
    </cfRule>
    <cfRule type="expression" dxfId="2589" priority="2428">
      <formula>AND(S17&lt;68%,S17&gt;33%)</formula>
    </cfRule>
  </conditionalFormatting>
  <conditionalFormatting sqref="R18">
    <cfRule type="expression" dxfId="2588" priority="2423">
      <formula>S18&gt;67%</formula>
    </cfRule>
    <cfRule type="expression" dxfId="2587" priority="2424">
      <formula>S18&lt;34%</formula>
    </cfRule>
    <cfRule type="expression" dxfId="2586" priority="2425">
      <formula>AND(S18&lt;68%,S18&gt;33%)</formula>
    </cfRule>
  </conditionalFormatting>
  <conditionalFormatting sqref="R21">
    <cfRule type="expression" dxfId="2585" priority="2420">
      <formula>S21&gt;67%</formula>
    </cfRule>
    <cfRule type="expression" dxfId="2584" priority="2421">
      <formula>S21&lt;34%</formula>
    </cfRule>
    <cfRule type="expression" dxfId="2583" priority="2422">
      <formula>AND(S21&lt;68%,S21&gt;33%)</formula>
    </cfRule>
  </conditionalFormatting>
  <conditionalFormatting sqref="T17">
    <cfRule type="expression" dxfId="2582" priority="2417">
      <formula>U17&gt;67%</formula>
    </cfRule>
    <cfRule type="expression" dxfId="2581" priority="2418">
      <formula>U17&lt;34%</formula>
    </cfRule>
    <cfRule type="expression" dxfId="2580" priority="2419">
      <formula>AND(U17&lt;68%,U17&gt;33%)</formula>
    </cfRule>
  </conditionalFormatting>
  <conditionalFormatting sqref="T18">
    <cfRule type="expression" dxfId="2579" priority="2414">
      <formula>U18&gt;67%</formula>
    </cfRule>
    <cfRule type="expression" dxfId="2578" priority="2415">
      <formula>U18&lt;34%</formula>
    </cfRule>
    <cfRule type="expression" dxfId="2577" priority="2416">
      <formula>AND(U18&lt;68%,U18&gt;33%)</formula>
    </cfRule>
  </conditionalFormatting>
  <conditionalFormatting sqref="T21">
    <cfRule type="expression" dxfId="2576" priority="2411">
      <formula>U21&gt;67%</formula>
    </cfRule>
    <cfRule type="expression" dxfId="2575" priority="2412">
      <formula>U21&lt;34%</formula>
    </cfRule>
    <cfRule type="expression" dxfId="2574" priority="2413">
      <formula>AND(U21&lt;68%,U21&gt;33%)</formula>
    </cfRule>
  </conditionalFormatting>
  <conditionalFormatting sqref="V17">
    <cfRule type="expression" dxfId="2573" priority="2408">
      <formula>W17&gt;67%</formula>
    </cfRule>
    <cfRule type="expression" dxfId="2572" priority="2409">
      <formula>W17&lt;34%</formula>
    </cfRule>
    <cfRule type="expression" dxfId="2571" priority="2410">
      <formula>AND(W17&lt;68%,W17&gt;33%)</formula>
    </cfRule>
  </conditionalFormatting>
  <conditionalFormatting sqref="V18">
    <cfRule type="expression" dxfId="2570" priority="2405">
      <formula>W18&gt;67%</formula>
    </cfRule>
    <cfRule type="expression" dxfId="2569" priority="2406">
      <formula>W18&lt;34%</formula>
    </cfRule>
    <cfRule type="expression" dxfId="2568" priority="2407">
      <formula>AND(W18&lt;68%,W18&gt;33%)</formula>
    </cfRule>
  </conditionalFormatting>
  <conditionalFormatting sqref="V21">
    <cfRule type="expression" dxfId="2567" priority="2402">
      <formula>W21&gt;67%</formula>
    </cfRule>
    <cfRule type="expression" dxfId="2566" priority="2403">
      <formula>W21&lt;34%</formula>
    </cfRule>
    <cfRule type="expression" dxfId="2565" priority="2404">
      <formula>AND(W21&lt;68%,W21&gt;33%)</formula>
    </cfRule>
  </conditionalFormatting>
  <conditionalFormatting sqref="X17">
    <cfRule type="expression" dxfId="2564" priority="2399">
      <formula>Y17&gt;67%</formula>
    </cfRule>
    <cfRule type="expression" dxfId="2563" priority="2400">
      <formula>Y17&lt;34%</formula>
    </cfRule>
    <cfRule type="expression" dxfId="2562" priority="2401">
      <formula>AND(Y17&lt;68%,Y17&gt;33%)</formula>
    </cfRule>
  </conditionalFormatting>
  <conditionalFormatting sqref="X18">
    <cfRule type="expression" dxfId="2561" priority="2396">
      <formula>Y18&gt;67%</formula>
    </cfRule>
    <cfRule type="expression" dxfId="2560" priority="2397">
      <formula>Y18&lt;34%</formula>
    </cfRule>
    <cfRule type="expression" dxfId="2559" priority="2398">
      <formula>AND(Y18&lt;68%,Y18&gt;33%)</formula>
    </cfRule>
  </conditionalFormatting>
  <conditionalFormatting sqref="X21">
    <cfRule type="expression" dxfId="2558" priority="2393">
      <formula>Y21&gt;67%</formula>
    </cfRule>
    <cfRule type="expression" dxfId="2557" priority="2394">
      <formula>Y21&lt;34%</formula>
    </cfRule>
    <cfRule type="expression" dxfId="2556" priority="2395">
      <formula>AND(Y21&lt;68%,Y21&gt;33%)</formula>
    </cfRule>
  </conditionalFormatting>
  <conditionalFormatting sqref="Z17">
    <cfRule type="expression" dxfId="2555" priority="2390">
      <formula>AA17&gt;67%</formula>
    </cfRule>
    <cfRule type="expression" dxfId="2554" priority="2391">
      <formula>AA17&lt;34%</formula>
    </cfRule>
    <cfRule type="expression" dxfId="2553" priority="2392">
      <formula>AND(AA17&lt;68%,AA17&gt;33%)</formula>
    </cfRule>
  </conditionalFormatting>
  <conditionalFormatting sqref="Z18">
    <cfRule type="expression" dxfId="2552" priority="2387">
      <formula>AA18&gt;67%</formula>
    </cfRule>
    <cfRule type="expression" dxfId="2551" priority="2388">
      <formula>AA18&lt;34%</formula>
    </cfRule>
    <cfRule type="expression" dxfId="2550" priority="2389">
      <formula>AND(AA18&lt;68%,AA18&gt;33%)</formula>
    </cfRule>
  </conditionalFormatting>
  <conditionalFormatting sqref="Z21">
    <cfRule type="expression" dxfId="2549" priority="2384">
      <formula>AA21&gt;67%</formula>
    </cfRule>
    <cfRule type="expression" dxfId="2548" priority="2385">
      <formula>AA21&lt;34%</formula>
    </cfRule>
    <cfRule type="expression" dxfId="2547" priority="2386">
      <formula>AND(AA21&lt;68%,AA21&gt;33%)</formula>
    </cfRule>
  </conditionalFormatting>
  <conditionalFormatting sqref="AB21">
    <cfRule type="expression" dxfId="2546" priority="2381">
      <formula>AC21&gt;67%</formula>
    </cfRule>
    <cfRule type="expression" dxfId="2545" priority="2382">
      <formula>AC21&lt;34%</formula>
    </cfRule>
    <cfRule type="expression" dxfId="2544" priority="2383">
      <formula>AND(AC21&lt;68%,AC21&gt;33%)</formula>
    </cfRule>
  </conditionalFormatting>
  <conditionalFormatting sqref="AD21">
    <cfRule type="expression" dxfId="2543" priority="2378">
      <formula>AE21&gt;67%</formula>
    </cfRule>
    <cfRule type="expression" dxfId="2542" priority="2379">
      <formula>AE21&lt;34%</formula>
    </cfRule>
    <cfRule type="expression" dxfId="2541" priority="2380">
      <formula>AND(AE21&lt;68%,AE21&gt;33%)</formula>
    </cfRule>
  </conditionalFormatting>
  <conditionalFormatting sqref="AF17">
    <cfRule type="expression" dxfId="2540" priority="2375">
      <formula>AG17&gt;67%</formula>
    </cfRule>
    <cfRule type="expression" dxfId="2539" priority="2376">
      <formula>AG17&lt;34%</formula>
    </cfRule>
    <cfRule type="expression" dxfId="2538" priority="2377">
      <formula>AND(AG17&lt;68%,AG17&gt;33%)</formula>
    </cfRule>
  </conditionalFormatting>
  <conditionalFormatting sqref="AF18">
    <cfRule type="expression" dxfId="2537" priority="2372">
      <formula>AG18&gt;67%</formula>
    </cfRule>
    <cfRule type="expression" dxfId="2536" priority="2373">
      <formula>AG18&lt;34%</formula>
    </cfRule>
    <cfRule type="expression" dxfId="2535" priority="2374">
      <formula>AND(AG18&lt;68%,AG18&gt;33%)</formula>
    </cfRule>
  </conditionalFormatting>
  <conditionalFormatting sqref="AF21">
    <cfRule type="expression" dxfId="2534" priority="2369">
      <formula>AG21&gt;67%</formula>
    </cfRule>
    <cfRule type="expression" dxfId="2533" priority="2370">
      <formula>AG21&lt;34%</formula>
    </cfRule>
    <cfRule type="expression" dxfId="2532" priority="2371">
      <formula>AND(AG21&lt;68%,AG21&gt;33%)</formula>
    </cfRule>
  </conditionalFormatting>
  <conditionalFormatting sqref="AH17">
    <cfRule type="expression" dxfId="2531" priority="2366">
      <formula>AI17&gt;67%</formula>
    </cfRule>
    <cfRule type="expression" dxfId="2530" priority="2367">
      <formula>AI17&lt;34%</formula>
    </cfRule>
    <cfRule type="expression" dxfId="2529" priority="2368">
      <formula>AND(AI17&lt;68%,AI17&gt;33%)</formula>
    </cfRule>
  </conditionalFormatting>
  <conditionalFormatting sqref="AH18">
    <cfRule type="expression" dxfId="2528" priority="2363">
      <formula>AI18&gt;67%</formula>
    </cfRule>
    <cfRule type="expression" dxfId="2527" priority="2364">
      <formula>AI18&lt;34%</formula>
    </cfRule>
    <cfRule type="expression" dxfId="2526" priority="2365">
      <formula>AND(AI18&lt;68%,AI18&gt;33%)</formula>
    </cfRule>
  </conditionalFormatting>
  <conditionalFormatting sqref="AH21">
    <cfRule type="expression" dxfId="2525" priority="2360">
      <formula>AI21&gt;67%</formula>
    </cfRule>
    <cfRule type="expression" dxfId="2524" priority="2361">
      <formula>AI21&lt;34%</formula>
    </cfRule>
    <cfRule type="expression" dxfId="2523" priority="2362">
      <formula>AND(AI21&lt;68%,AI21&gt;33%)</formula>
    </cfRule>
  </conditionalFormatting>
  <conditionalFormatting sqref="AJ17">
    <cfRule type="expression" dxfId="2522" priority="2357">
      <formula>AK17&gt;67%</formula>
    </cfRule>
    <cfRule type="expression" dxfId="2521" priority="2358">
      <formula>AK17&lt;34%</formula>
    </cfRule>
    <cfRule type="expression" dxfId="2520" priority="2359">
      <formula>AND(AK17&lt;68%,AK17&gt;33%)</formula>
    </cfRule>
  </conditionalFormatting>
  <conditionalFormatting sqref="AJ18">
    <cfRule type="expression" dxfId="2519" priority="2354">
      <formula>AK18&gt;67%</formula>
    </cfRule>
    <cfRule type="expression" dxfId="2518" priority="2355">
      <formula>AK18&lt;34%</formula>
    </cfRule>
    <cfRule type="expression" dxfId="2517" priority="2356">
      <formula>AND(AK18&lt;68%,AK18&gt;33%)</formula>
    </cfRule>
  </conditionalFormatting>
  <conditionalFormatting sqref="AJ21">
    <cfRule type="expression" dxfId="2516" priority="2351">
      <formula>AK21&gt;67%</formula>
    </cfRule>
    <cfRule type="expression" dxfId="2515" priority="2352">
      <formula>AK21&lt;34%</formula>
    </cfRule>
    <cfRule type="expression" dxfId="2514" priority="2353">
      <formula>AND(AK21&lt;68%,AK21&gt;33%)</formula>
    </cfRule>
  </conditionalFormatting>
  <conditionalFormatting sqref="AL17">
    <cfRule type="expression" dxfId="2513" priority="2348">
      <formula>AM17&gt;67%</formula>
    </cfRule>
    <cfRule type="expression" dxfId="2512" priority="2349">
      <formula>AM17&lt;34%</formula>
    </cfRule>
    <cfRule type="expression" dxfId="2511" priority="2350">
      <formula>AND(AM17&lt;68%,AM17&gt;33%)</formula>
    </cfRule>
  </conditionalFormatting>
  <conditionalFormatting sqref="AL18">
    <cfRule type="expression" dxfId="2510" priority="2345">
      <formula>AM18&gt;67%</formula>
    </cfRule>
    <cfRule type="expression" dxfId="2509" priority="2346">
      <formula>AM18&lt;34%</formula>
    </cfRule>
    <cfRule type="expression" dxfId="2508" priority="2347">
      <formula>AND(AM18&lt;68%,AM18&gt;33%)</formula>
    </cfRule>
  </conditionalFormatting>
  <conditionalFormatting sqref="AL21">
    <cfRule type="expression" dxfId="2507" priority="2342">
      <formula>AM21&gt;67%</formula>
    </cfRule>
    <cfRule type="expression" dxfId="2506" priority="2343">
      <formula>AM21&lt;34%</formula>
    </cfRule>
    <cfRule type="expression" dxfId="2505" priority="2344">
      <formula>AND(AM21&lt;68%,AM21&gt;33%)</formula>
    </cfRule>
  </conditionalFormatting>
  <conditionalFormatting sqref="AN17">
    <cfRule type="expression" dxfId="2504" priority="2339">
      <formula>AO17&gt;67%</formula>
    </cfRule>
    <cfRule type="expression" dxfId="2503" priority="2340">
      <formula>AO17&lt;34%</formula>
    </cfRule>
    <cfRule type="expression" dxfId="2502" priority="2341">
      <formula>AND(AO17&lt;68%,AO17&gt;33%)</formula>
    </cfRule>
  </conditionalFormatting>
  <conditionalFormatting sqref="AN18">
    <cfRule type="expression" dxfId="2501" priority="2336">
      <formula>AO18&gt;67%</formula>
    </cfRule>
    <cfRule type="expression" dxfId="2500" priority="2337">
      <formula>AO18&lt;34%</formula>
    </cfRule>
    <cfRule type="expression" dxfId="2499" priority="2338">
      <formula>AND(AO18&lt;68%,AO18&gt;33%)</formula>
    </cfRule>
  </conditionalFormatting>
  <conditionalFormatting sqref="AN21">
    <cfRule type="expression" dxfId="2498" priority="2333">
      <formula>AO21&gt;67%</formula>
    </cfRule>
    <cfRule type="expression" dxfId="2497" priority="2334">
      <formula>AO21&lt;34%</formula>
    </cfRule>
    <cfRule type="expression" dxfId="2496" priority="2335">
      <formula>AND(AO21&lt;68%,AO21&gt;33%)</formula>
    </cfRule>
  </conditionalFormatting>
  <conditionalFormatting sqref="AP17">
    <cfRule type="expression" dxfId="2495" priority="2330">
      <formula>AQ17&gt;67%</formula>
    </cfRule>
    <cfRule type="expression" dxfId="2494" priority="2331">
      <formula>AQ17&lt;34%</formula>
    </cfRule>
    <cfRule type="expression" dxfId="2493" priority="2332">
      <formula>AND(AQ17&lt;68%,AQ17&gt;33%)</formula>
    </cfRule>
  </conditionalFormatting>
  <conditionalFormatting sqref="AP18">
    <cfRule type="expression" dxfId="2492" priority="2327">
      <formula>AQ18&gt;67%</formula>
    </cfRule>
    <cfRule type="expression" dxfId="2491" priority="2328">
      <formula>AQ18&lt;34%</formula>
    </cfRule>
    <cfRule type="expression" dxfId="2490" priority="2329">
      <formula>AND(AQ18&lt;68%,AQ18&gt;33%)</formula>
    </cfRule>
  </conditionalFormatting>
  <conditionalFormatting sqref="AP21">
    <cfRule type="expression" dxfId="2489" priority="2324">
      <formula>AQ21&gt;67%</formula>
    </cfRule>
    <cfRule type="expression" dxfId="2488" priority="2325">
      <formula>AQ21&lt;34%</formula>
    </cfRule>
    <cfRule type="expression" dxfId="2487" priority="2326">
      <formula>AND(AQ21&lt;68%,AQ21&gt;33%)</formula>
    </cfRule>
  </conditionalFormatting>
  <conditionalFormatting sqref="AR17">
    <cfRule type="expression" dxfId="2486" priority="2321">
      <formula>AS17&gt;67%</formula>
    </cfRule>
    <cfRule type="expression" dxfId="2485" priority="2322">
      <formula>AS17&lt;34%</formula>
    </cfRule>
    <cfRule type="expression" dxfId="2484" priority="2323">
      <formula>AND(AS17&lt;68%,AS17&gt;33%)</formula>
    </cfRule>
  </conditionalFormatting>
  <conditionalFormatting sqref="AR18">
    <cfRule type="expression" dxfId="2483" priority="2318">
      <formula>AS18&gt;67%</formula>
    </cfRule>
    <cfRule type="expression" dxfId="2482" priority="2319">
      <formula>AS18&lt;34%</formula>
    </cfRule>
    <cfRule type="expression" dxfId="2481" priority="2320">
      <formula>AND(AS18&lt;68%,AS18&gt;33%)</formula>
    </cfRule>
  </conditionalFormatting>
  <conditionalFormatting sqref="AR21">
    <cfRule type="expression" dxfId="2480" priority="2315">
      <formula>AS21&gt;67%</formula>
    </cfRule>
    <cfRule type="expression" dxfId="2479" priority="2316">
      <formula>AS21&lt;34%</formula>
    </cfRule>
    <cfRule type="expression" dxfId="2478" priority="2317">
      <formula>AND(AS21&lt;68%,AS21&gt;33%)</formula>
    </cfRule>
  </conditionalFormatting>
  <conditionalFormatting sqref="AT18">
    <cfRule type="expression" dxfId="2477" priority="2312">
      <formula>AU18&gt;67%</formula>
    </cfRule>
    <cfRule type="expression" dxfId="2476" priority="2313">
      <formula>AU18&lt;34%</formula>
    </cfRule>
    <cfRule type="expression" dxfId="2475" priority="2314">
      <formula>AND(AU18&lt;68%,AU18&gt;33%)</formula>
    </cfRule>
  </conditionalFormatting>
  <conditionalFormatting sqref="AT21">
    <cfRule type="expression" dxfId="2474" priority="2309">
      <formula>AU21&gt;67%</formula>
    </cfRule>
    <cfRule type="expression" dxfId="2473" priority="2310">
      <formula>AU21&lt;34%</formula>
    </cfRule>
    <cfRule type="expression" dxfId="2472" priority="2311">
      <formula>AND(AU21&lt;68%,AU21&gt;33%)</formula>
    </cfRule>
  </conditionalFormatting>
  <conditionalFormatting sqref="AV17">
    <cfRule type="expression" dxfId="2471" priority="2306">
      <formula>AW17&gt;67%</formula>
    </cfRule>
    <cfRule type="expression" dxfId="2470" priority="2307">
      <formula>AW17&lt;34%</formula>
    </cfRule>
    <cfRule type="expression" dxfId="2469" priority="2308">
      <formula>AND(AW17&lt;68%,AW17&gt;33%)</formula>
    </cfRule>
  </conditionalFormatting>
  <conditionalFormatting sqref="AV18">
    <cfRule type="expression" dxfId="2468" priority="2303">
      <formula>AW18&gt;67%</formula>
    </cfRule>
    <cfRule type="expression" dxfId="2467" priority="2304">
      <formula>AW18&lt;34%</formula>
    </cfRule>
    <cfRule type="expression" dxfId="2466" priority="2305">
      <formula>AND(AW18&lt;68%,AW18&gt;33%)</formula>
    </cfRule>
  </conditionalFormatting>
  <conditionalFormatting sqref="AV21">
    <cfRule type="expression" dxfId="2465" priority="2300">
      <formula>AW21&gt;67%</formula>
    </cfRule>
    <cfRule type="expression" dxfId="2464" priority="2301">
      <formula>AW21&lt;34%</formula>
    </cfRule>
    <cfRule type="expression" dxfId="2463" priority="2302">
      <formula>AND(AW21&lt;68%,AW21&gt;33%)</formula>
    </cfRule>
  </conditionalFormatting>
  <conditionalFormatting sqref="AX18">
    <cfRule type="expression" dxfId="2462" priority="2297">
      <formula>AY18&gt;67%</formula>
    </cfRule>
    <cfRule type="expression" dxfId="2461" priority="2298">
      <formula>AY18&lt;34%</formula>
    </cfRule>
    <cfRule type="expression" dxfId="2460" priority="2299">
      <formula>AND(AY18&lt;68%,AY18&gt;33%)</formula>
    </cfRule>
  </conditionalFormatting>
  <conditionalFormatting sqref="AX21">
    <cfRule type="expression" dxfId="2459" priority="2294">
      <formula>AY21&gt;67%</formula>
    </cfRule>
    <cfRule type="expression" dxfId="2458" priority="2295">
      <formula>AY21&lt;34%</formula>
    </cfRule>
    <cfRule type="expression" dxfId="2457" priority="2296">
      <formula>AND(AY21&lt;68%,AY21&gt;33%)</formula>
    </cfRule>
  </conditionalFormatting>
  <conditionalFormatting sqref="AZ21">
    <cfRule type="expression" dxfId="2456" priority="2288">
      <formula>BA21&gt;67%</formula>
    </cfRule>
    <cfRule type="expression" dxfId="2455" priority="2289">
      <formula>BA21&lt;34%</formula>
    </cfRule>
    <cfRule type="expression" dxfId="2454" priority="2290">
      <formula>AND(BA21&lt;68%,BA21&gt;33%)</formula>
    </cfRule>
  </conditionalFormatting>
  <conditionalFormatting sqref="AZ18">
    <cfRule type="expression" dxfId="2453" priority="2291">
      <formula>BA18&gt;67%</formula>
    </cfRule>
    <cfRule type="expression" dxfId="2452" priority="2292">
      <formula>BA18&lt;34%</formula>
    </cfRule>
    <cfRule type="expression" dxfId="2451" priority="2293">
      <formula>AND(BA18&lt;68%,BA18&gt;33%)</formula>
    </cfRule>
  </conditionalFormatting>
  <conditionalFormatting sqref="BB18">
    <cfRule type="expression" dxfId="2450" priority="2285">
      <formula>BC18&gt;67%</formula>
    </cfRule>
    <cfRule type="expression" dxfId="2449" priority="2286">
      <formula>BC18&lt;34%</formula>
    </cfRule>
    <cfRule type="expression" dxfId="2448" priority="2287">
      <formula>AND(BC18&lt;68%,BC18&gt;33%)</formula>
    </cfRule>
  </conditionalFormatting>
  <conditionalFormatting sqref="BB21">
    <cfRule type="expression" dxfId="2447" priority="2282">
      <formula>BC21&gt;67%</formula>
    </cfRule>
    <cfRule type="expression" dxfId="2446" priority="2283">
      <formula>BC21&lt;34%</formula>
    </cfRule>
    <cfRule type="expression" dxfId="2445" priority="2284">
      <formula>AND(BC21&lt;68%,BC21&gt;33%)</formula>
    </cfRule>
  </conditionalFormatting>
  <conditionalFormatting sqref="BD18">
    <cfRule type="expression" dxfId="2444" priority="2279">
      <formula>BE18&gt;67%</formula>
    </cfRule>
    <cfRule type="expression" dxfId="2443" priority="2280">
      <formula>BE18&lt;34%</formula>
    </cfRule>
    <cfRule type="expression" dxfId="2442" priority="2281">
      <formula>AND(BE18&lt;68%,BE18&gt;33%)</formula>
    </cfRule>
  </conditionalFormatting>
  <conditionalFormatting sqref="BD21">
    <cfRule type="expression" dxfId="2441" priority="2276">
      <formula>BE21&gt;67%</formula>
    </cfRule>
    <cfRule type="expression" dxfId="2440" priority="2277">
      <formula>BE21&lt;34%</formula>
    </cfRule>
    <cfRule type="expression" dxfId="2439" priority="2278">
      <formula>AND(BE21&lt;68%,BE21&gt;33%)</formula>
    </cfRule>
  </conditionalFormatting>
  <conditionalFormatting sqref="BF18">
    <cfRule type="expression" dxfId="2438" priority="2273">
      <formula>BG18&gt;67%</formula>
    </cfRule>
    <cfRule type="expression" dxfId="2437" priority="2274">
      <formula>BG18&lt;34%</formula>
    </cfRule>
    <cfRule type="expression" dxfId="2436" priority="2275">
      <formula>AND(BG18&lt;68%,BG18&gt;33%)</formula>
    </cfRule>
  </conditionalFormatting>
  <conditionalFormatting sqref="BF21">
    <cfRule type="expression" dxfId="2435" priority="2270">
      <formula>BG21&gt;67%</formula>
    </cfRule>
    <cfRule type="expression" dxfId="2434" priority="2271">
      <formula>BG21&lt;34%</formula>
    </cfRule>
    <cfRule type="expression" dxfId="2433" priority="2272">
      <formula>AND(BG21&lt;68%,BG21&gt;33%)</formula>
    </cfRule>
  </conditionalFormatting>
  <conditionalFormatting sqref="BH18">
    <cfRule type="expression" dxfId="2432" priority="2267">
      <formula>BI18&gt;67%</formula>
    </cfRule>
    <cfRule type="expression" dxfId="2431" priority="2268">
      <formula>BI18&lt;34%</formula>
    </cfRule>
    <cfRule type="expression" dxfId="2430" priority="2269">
      <formula>AND(BI18&lt;68%,BI18&gt;33%)</formula>
    </cfRule>
  </conditionalFormatting>
  <conditionalFormatting sqref="BH21">
    <cfRule type="expression" dxfId="2429" priority="2264">
      <formula>BI21&gt;67%</formula>
    </cfRule>
    <cfRule type="expression" dxfId="2428" priority="2265">
      <formula>BI21&lt;34%</formula>
    </cfRule>
    <cfRule type="expression" dxfId="2427" priority="2266">
      <formula>AND(BI21&lt;68%,BI21&gt;33%)</formula>
    </cfRule>
  </conditionalFormatting>
  <conditionalFormatting sqref="BJ18">
    <cfRule type="expression" dxfId="2426" priority="2261">
      <formula>BK18&gt;67%</formula>
    </cfRule>
    <cfRule type="expression" dxfId="2425" priority="2262">
      <formula>BK18&lt;34%</formula>
    </cfRule>
    <cfRule type="expression" dxfId="2424" priority="2263">
      <formula>AND(BK18&lt;68%,BK18&gt;33%)</formula>
    </cfRule>
  </conditionalFormatting>
  <conditionalFormatting sqref="BJ21">
    <cfRule type="expression" dxfId="2423" priority="2258">
      <formula>BK21&gt;67%</formula>
    </cfRule>
    <cfRule type="expression" dxfId="2422" priority="2259">
      <formula>BK21&lt;34%</formula>
    </cfRule>
    <cfRule type="expression" dxfId="2421" priority="2260">
      <formula>AND(BK21&lt;68%,BK21&gt;33%)</formula>
    </cfRule>
  </conditionalFormatting>
  <conditionalFormatting sqref="B19">
    <cfRule type="expression" dxfId="2420" priority="2257">
      <formula>"C11&gt;50%"</formula>
    </cfRule>
  </conditionalFormatting>
  <conditionalFormatting sqref="D19">
    <cfRule type="expression" dxfId="2419" priority="2256">
      <formula>"C11&gt;50%"</formula>
    </cfRule>
  </conditionalFormatting>
  <conditionalFormatting sqref="F19">
    <cfRule type="expression" dxfId="2418" priority="2255">
      <formula>"C11&gt;50%"</formula>
    </cfRule>
  </conditionalFormatting>
  <conditionalFormatting sqref="H19">
    <cfRule type="expression" dxfId="2417" priority="2254">
      <formula>"C11&gt;50%"</formula>
    </cfRule>
  </conditionalFormatting>
  <conditionalFormatting sqref="J19">
    <cfRule type="expression" dxfId="2416" priority="2253">
      <formula>"C11&gt;50%"</formula>
    </cfRule>
  </conditionalFormatting>
  <conditionalFormatting sqref="L19">
    <cfRule type="expression" dxfId="2415" priority="2252">
      <formula>"C11&gt;50%"</formula>
    </cfRule>
  </conditionalFormatting>
  <conditionalFormatting sqref="N19">
    <cfRule type="expression" dxfId="2414" priority="2251">
      <formula>"C11&gt;50%"</formula>
    </cfRule>
  </conditionalFormatting>
  <conditionalFormatting sqref="P19">
    <cfRule type="expression" dxfId="2413" priority="2250">
      <formula>"C11&gt;50%"</formula>
    </cfRule>
  </conditionalFormatting>
  <conditionalFormatting sqref="R19">
    <cfRule type="expression" dxfId="2412" priority="2249">
      <formula>"C11&gt;50%"</formula>
    </cfRule>
  </conditionalFormatting>
  <conditionalFormatting sqref="T19">
    <cfRule type="expression" dxfId="2411" priority="2248">
      <formula>"C11&gt;50%"</formula>
    </cfRule>
  </conditionalFormatting>
  <conditionalFormatting sqref="V19">
    <cfRule type="expression" dxfId="2410" priority="2247">
      <formula>"C11&gt;50%"</formula>
    </cfRule>
  </conditionalFormatting>
  <conditionalFormatting sqref="X19">
    <cfRule type="expression" dxfId="2409" priority="2246">
      <formula>"C11&gt;50%"</formula>
    </cfRule>
  </conditionalFormatting>
  <conditionalFormatting sqref="Z19">
    <cfRule type="expression" dxfId="2408" priority="2245">
      <formula>"C11&gt;50%"</formula>
    </cfRule>
  </conditionalFormatting>
  <conditionalFormatting sqref="AB19">
    <cfRule type="expression" dxfId="2407" priority="2244">
      <formula>"C11&gt;50%"</formula>
    </cfRule>
  </conditionalFormatting>
  <conditionalFormatting sqref="AD19">
    <cfRule type="expression" dxfId="2406" priority="2243">
      <formula>"C11&gt;50%"</formula>
    </cfRule>
  </conditionalFormatting>
  <conditionalFormatting sqref="AF19">
    <cfRule type="expression" dxfId="2405" priority="2242">
      <formula>"C11&gt;50%"</formula>
    </cfRule>
  </conditionalFormatting>
  <conditionalFormatting sqref="AH19">
    <cfRule type="expression" dxfId="2404" priority="2241">
      <formula>"C11&gt;50%"</formula>
    </cfRule>
  </conditionalFormatting>
  <conditionalFormatting sqref="AJ19">
    <cfRule type="expression" dxfId="2403" priority="2240">
      <formula>"C11&gt;50%"</formula>
    </cfRule>
  </conditionalFormatting>
  <conditionalFormatting sqref="AL19">
    <cfRule type="expression" dxfId="2402" priority="2239">
      <formula>"C11&gt;50%"</formula>
    </cfRule>
  </conditionalFormatting>
  <conditionalFormatting sqref="AN19">
    <cfRule type="expression" dxfId="2401" priority="2238">
      <formula>"C11&gt;50%"</formula>
    </cfRule>
  </conditionalFormatting>
  <conditionalFormatting sqref="AP19">
    <cfRule type="expression" dxfId="2400" priority="2237">
      <formula>"C11&gt;50%"</formula>
    </cfRule>
  </conditionalFormatting>
  <conditionalFormatting sqref="AR19">
    <cfRule type="expression" dxfId="2399" priority="2236">
      <formula>"C11&gt;50%"</formula>
    </cfRule>
  </conditionalFormatting>
  <conditionalFormatting sqref="AT19">
    <cfRule type="expression" dxfId="2398" priority="2235">
      <formula>"C11&gt;50%"</formula>
    </cfRule>
  </conditionalFormatting>
  <conditionalFormatting sqref="AV19:AV20">
    <cfRule type="expression" dxfId="2397" priority="2234">
      <formula>"C11&gt;50%"</formula>
    </cfRule>
  </conditionalFormatting>
  <conditionalFormatting sqref="AX19">
    <cfRule type="expression" dxfId="2396" priority="2233">
      <formula>"C11&gt;50%"</formula>
    </cfRule>
  </conditionalFormatting>
  <conditionalFormatting sqref="AZ19">
    <cfRule type="expression" dxfId="2395" priority="2232">
      <formula>"C11&gt;50%"</formula>
    </cfRule>
  </conditionalFormatting>
  <conditionalFormatting sqref="BB19">
    <cfRule type="expression" dxfId="2394" priority="2231">
      <formula>"C11&gt;50%"</formula>
    </cfRule>
  </conditionalFormatting>
  <conditionalFormatting sqref="BD19">
    <cfRule type="expression" dxfId="2393" priority="2230">
      <formula>"C11&gt;50%"</formula>
    </cfRule>
  </conditionalFormatting>
  <conditionalFormatting sqref="BF19">
    <cfRule type="expression" dxfId="2392" priority="2229">
      <formula>"C11&gt;50%"</formula>
    </cfRule>
  </conditionalFormatting>
  <conditionalFormatting sqref="BH19">
    <cfRule type="expression" dxfId="2391" priority="2228">
      <formula>"C11&gt;50%"</formula>
    </cfRule>
  </conditionalFormatting>
  <conditionalFormatting sqref="BJ19">
    <cfRule type="expression" dxfId="2390" priority="2227">
      <formula>"C11&gt;50%"</formula>
    </cfRule>
  </conditionalFormatting>
  <conditionalFormatting sqref="AB17">
    <cfRule type="cellIs" dxfId="2389" priority="2226" operator="equal">
      <formula>"YES"</formula>
    </cfRule>
  </conditionalFormatting>
  <conditionalFormatting sqref="AD17">
    <cfRule type="cellIs" dxfId="2388" priority="2225" operator="equal">
      <formula>"YES"</formula>
    </cfRule>
  </conditionalFormatting>
  <conditionalFormatting sqref="AX17">
    <cfRule type="cellIs" dxfId="2387" priority="2224" operator="equal">
      <formula>"YES"</formula>
    </cfRule>
  </conditionalFormatting>
  <conditionalFormatting sqref="AT17">
    <cfRule type="cellIs" dxfId="2386" priority="2223" operator="equal">
      <formula>"YES"</formula>
    </cfRule>
  </conditionalFormatting>
  <conditionalFormatting sqref="AZ17">
    <cfRule type="cellIs" dxfId="2385" priority="2222" operator="equal">
      <formula>"YES"</formula>
    </cfRule>
  </conditionalFormatting>
  <conditionalFormatting sqref="BB17">
    <cfRule type="cellIs" dxfId="2384" priority="2221" operator="equal">
      <formula>"YES"</formula>
    </cfRule>
  </conditionalFormatting>
  <conditionalFormatting sqref="BF17">
    <cfRule type="cellIs" dxfId="2383" priority="2220" operator="equal">
      <formula>"YES"</formula>
    </cfRule>
  </conditionalFormatting>
  <conditionalFormatting sqref="BD17">
    <cfRule type="cellIs" dxfId="2382" priority="2219" operator="equal">
      <formula>"YES"</formula>
    </cfRule>
  </conditionalFormatting>
  <conditionalFormatting sqref="BH17">
    <cfRule type="cellIs" dxfId="2381" priority="2218" operator="equal">
      <formula>"YES"</formula>
    </cfRule>
  </conditionalFormatting>
  <conditionalFormatting sqref="BJ17">
    <cfRule type="cellIs" dxfId="2380" priority="2217" operator="equal">
      <formula>"YES"</formula>
    </cfRule>
  </conditionalFormatting>
  <conditionalFormatting sqref="C27:C31">
    <cfRule type="dataBar" priority="2216">
      <dataBar>
        <cfvo type="min"/>
        <cfvo type="max"/>
        <color rgb="FF63C384"/>
      </dataBar>
      <extLst>
        <ext xmlns:x14="http://schemas.microsoft.com/office/spreadsheetml/2009/9/main" uri="{B025F937-C7B1-47D3-B67F-A62EFF666E3E}">
          <x14:id>{59092A0F-D27A-477E-A9FD-3ECEF271B30F}</x14:id>
        </ext>
      </extLst>
    </cfRule>
  </conditionalFormatting>
  <conditionalFormatting sqref="E27:E31">
    <cfRule type="dataBar" priority="2215">
      <dataBar>
        <cfvo type="min"/>
        <cfvo type="max"/>
        <color rgb="FF63C384"/>
      </dataBar>
      <extLst>
        <ext xmlns:x14="http://schemas.microsoft.com/office/spreadsheetml/2009/9/main" uri="{B025F937-C7B1-47D3-B67F-A62EFF666E3E}">
          <x14:id>{BEF44143-161A-41A5-A00D-F18F7389CC2D}</x14:id>
        </ext>
      </extLst>
    </cfRule>
  </conditionalFormatting>
  <conditionalFormatting sqref="G27:G31">
    <cfRule type="dataBar" priority="2214">
      <dataBar>
        <cfvo type="min"/>
        <cfvo type="max"/>
        <color rgb="FF63C384"/>
      </dataBar>
      <extLst>
        <ext xmlns:x14="http://schemas.microsoft.com/office/spreadsheetml/2009/9/main" uri="{B025F937-C7B1-47D3-B67F-A62EFF666E3E}">
          <x14:id>{52675637-A3FF-483F-828B-C97BDF0C1943}</x14:id>
        </ext>
      </extLst>
    </cfRule>
  </conditionalFormatting>
  <conditionalFormatting sqref="K27:K31">
    <cfRule type="dataBar" priority="2213">
      <dataBar>
        <cfvo type="min"/>
        <cfvo type="max"/>
        <color rgb="FF63C384"/>
      </dataBar>
      <extLst>
        <ext xmlns:x14="http://schemas.microsoft.com/office/spreadsheetml/2009/9/main" uri="{B025F937-C7B1-47D3-B67F-A62EFF666E3E}">
          <x14:id>{21182312-93A9-452B-99EB-A1AAC3C6A220}</x14:id>
        </ext>
      </extLst>
    </cfRule>
  </conditionalFormatting>
  <conditionalFormatting sqref="I27:I31">
    <cfRule type="dataBar" priority="2212">
      <dataBar>
        <cfvo type="min"/>
        <cfvo type="max"/>
        <color rgb="FF63C384"/>
      </dataBar>
      <extLst>
        <ext xmlns:x14="http://schemas.microsoft.com/office/spreadsheetml/2009/9/main" uri="{B025F937-C7B1-47D3-B67F-A62EFF666E3E}">
          <x14:id>{0515EE33-E41C-4C51-945C-99A81B4C2DFB}</x14:id>
        </ext>
      </extLst>
    </cfRule>
  </conditionalFormatting>
  <conditionalFormatting sqref="M27:M31">
    <cfRule type="dataBar" priority="2211">
      <dataBar>
        <cfvo type="min"/>
        <cfvo type="max"/>
        <color rgb="FF63C384"/>
      </dataBar>
      <extLst>
        <ext xmlns:x14="http://schemas.microsoft.com/office/spreadsheetml/2009/9/main" uri="{B025F937-C7B1-47D3-B67F-A62EFF666E3E}">
          <x14:id>{9F56DCB4-BFE1-4E86-83B0-BC5E724C0CC2}</x14:id>
        </ext>
      </extLst>
    </cfRule>
  </conditionalFormatting>
  <conditionalFormatting sqref="O27:O31">
    <cfRule type="dataBar" priority="2210">
      <dataBar>
        <cfvo type="min"/>
        <cfvo type="max"/>
        <color rgb="FF63C384"/>
      </dataBar>
      <extLst>
        <ext xmlns:x14="http://schemas.microsoft.com/office/spreadsheetml/2009/9/main" uri="{B025F937-C7B1-47D3-B67F-A62EFF666E3E}">
          <x14:id>{D6A7EB8A-B525-47A1-B614-5836BBA808EB}</x14:id>
        </ext>
      </extLst>
    </cfRule>
  </conditionalFormatting>
  <conditionalFormatting sqref="Q27:Q31">
    <cfRule type="dataBar" priority="2209">
      <dataBar>
        <cfvo type="min"/>
        <cfvo type="max"/>
        <color rgb="FF63C384"/>
      </dataBar>
      <extLst>
        <ext xmlns:x14="http://schemas.microsoft.com/office/spreadsheetml/2009/9/main" uri="{B025F937-C7B1-47D3-B67F-A62EFF666E3E}">
          <x14:id>{4214E690-A92F-4ECF-855A-5621CEBE2CF1}</x14:id>
        </ext>
      </extLst>
    </cfRule>
  </conditionalFormatting>
  <conditionalFormatting sqref="S27:S31">
    <cfRule type="dataBar" priority="2208">
      <dataBar>
        <cfvo type="min"/>
        <cfvo type="max"/>
        <color rgb="FF63C384"/>
      </dataBar>
      <extLst>
        <ext xmlns:x14="http://schemas.microsoft.com/office/spreadsheetml/2009/9/main" uri="{B025F937-C7B1-47D3-B67F-A62EFF666E3E}">
          <x14:id>{44FEBF9A-FA39-43BA-8524-D568523B1E0A}</x14:id>
        </ext>
      </extLst>
    </cfRule>
  </conditionalFormatting>
  <conditionalFormatting sqref="U27:U31">
    <cfRule type="dataBar" priority="2207">
      <dataBar>
        <cfvo type="min"/>
        <cfvo type="max"/>
        <color rgb="FF63C384"/>
      </dataBar>
      <extLst>
        <ext xmlns:x14="http://schemas.microsoft.com/office/spreadsheetml/2009/9/main" uri="{B025F937-C7B1-47D3-B67F-A62EFF666E3E}">
          <x14:id>{21C6B5CA-B193-445F-AF59-5790C861C8D4}</x14:id>
        </ext>
      </extLst>
    </cfRule>
  </conditionalFormatting>
  <conditionalFormatting sqref="W27:W31">
    <cfRule type="dataBar" priority="2206">
      <dataBar>
        <cfvo type="min"/>
        <cfvo type="max"/>
        <color rgb="FF63C384"/>
      </dataBar>
      <extLst>
        <ext xmlns:x14="http://schemas.microsoft.com/office/spreadsheetml/2009/9/main" uri="{B025F937-C7B1-47D3-B67F-A62EFF666E3E}">
          <x14:id>{C881E5B2-21EA-44F7-BB82-0FFEB366FC54}</x14:id>
        </ext>
      </extLst>
    </cfRule>
  </conditionalFormatting>
  <conditionalFormatting sqref="Y27:Y31">
    <cfRule type="dataBar" priority="2205">
      <dataBar>
        <cfvo type="min"/>
        <cfvo type="max"/>
        <color rgb="FF63C384"/>
      </dataBar>
      <extLst>
        <ext xmlns:x14="http://schemas.microsoft.com/office/spreadsheetml/2009/9/main" uri="{B025F937-C7B1-47D3-B67F-A62EFF666E3E}">
          <x14:id>{124174DB-E2FE-4678-9857-0BDE2092825E}</x14:id>
        </ext>
      </extLst>
    </cfRule>
  </conditionalFormatting>
  <conditionalFormatting sqref="AA27:AA31">
    <cfRule type="dataBar" priority="2204">
      <dataBar>
        <cfvo type="min"/>
        <cfvo type="max"/>
        <color rgb="FF63C384"/>
      </dataBar>
      <extLst>
        <ext xmlns:x14="http://schemas.microsoft.com/office/spreadsheetml/2009/9/main" uri="{B025F937-C7B1-47D3-B67F-A62EFF666E3E}">
          <x14:id>{09A98EC7-BE29-4397-B589-A14B7E074C99}</x14:id>
        </ext>
      </extLst>
    </cfRule>
  </conditionalFormatting>
  <conditionalFormatting sqref="AC27:AC31">
    <cfRule type="dataBar" priority="2203">
      <dataBar>
        <cfvo type="min"/>
        <cfvo type="max"/>
        <color rgb="FF63C384"/>
      </dataBar>
      <extLst>
        <ext xmlns:x14="http://schemas.microsoft.com/office/spreadsheetml/2009/9/main" uri="{B025F937-C7B1-47D3-B67F-A62EFF666E3E}">
          <x14:id>{43DE8AFC-3E57-4E75-8B13-655C5855015D}</x14:id>
        </ext>
      </extLst>
    </cfRule>
  </conditionalFormatting>
  <conditionalFormatting sqref="AE27:AE31">
    <cfRule type="dataBar" priority="2202">
      <dataBar>
        <cfvo type="min"/>
        <cfvo type="max"/>
        <color rgb="FF63C384"/>
      </dataBar>
      <extLst>
        <ext xmlns:x14="http://schemas.microsoft.com/office/spreadsheetml/2009/9/main" uri="{B025F937-C7B1-47D3-B67F-A62EFF666E3E}">
          <x14:id>{1480E53F-4504-4F09-9630-16646B069F32}</x14:id>
        </ext>
      </extLst>
    </cfRule>
  </conditionalFormatting>
  <conditionalFormatting sqref="AG27:AG31">
    <cfRule type="dataBar" priority="2201">
      <dataBar>
        <cfvo type="min"/>
        <cfvo type="max"/>
        <color rgb="FF63C384"/>
      </dataBar>
      <extLst>
        <ext xmlns:x14="http://schemas.microsoft.com/office/spreadsheetml/2009/9/main" uri="{B025F937-C7B1-47D3-B67F-A62EFF666E3E}">
          <x14:id>{887EE68B-49E2-4754-A49F-3E9528F7C6E4}</x14:id>
        </ext>
      </extLst>
    </cfRule>
  </conditionalFormatting>
  <conditionalFormatting sqref="AI27:AI31">
    <cfRule type="dataBar" priority="2200">
      <dataBar>
        <cfvo type="min"/>
        <cfvo type="max"/>
        <color rgb="FF63C384"/>
      </dataBar>
      <extLst>
        <ext xmlns:x14="http://schemas.microsoft.com/office/spreadsheetml/2009/9/main" uri="{B025F937-C7B1-47D3-B67F-A62EFF666E3E}">
          <x14:id>{17733B64-E6F1-48D8-AA94-BB08D560AECF}</x14:id>
        </ext>
      </extLst>
    </cfRule>
  </conditionalFormatting>
  <conditionalFormatting sqref="AK27:AK31">
    <cfRule type="dataBar" priority="2199">
      <dataBar>
        <cfvo type="min"/>
        <cfvo type="max"/>
        <color rgb="FF63C384"/>
      </dataBar>
      <extLst>
        <ext xmlns:x14="http://schemas.microsoft.com/office/spreadsheetml/2009/9/main" uri="{B025F937-C7B1-47D3-B67F-A62EFF666E3E}">
          <x14:id>{9295FF55-0DC9-4918-B760-4D7365778DFD}</x14:id>
        </ext>
      </extLst>
    </cfRule>
  </conditionalFormatting>
  <conditionalFormatting sqref="AY27:AY31">
    <cfRule type="dataBar" priority="2198">
      <dataBar>
        <cfvo type="min"/>
        <cfvo type="max"/>
        <color rgb="FF63C384"/>
      </dataBar>
      <extLst>
        <ext xmlns:x14="http://schemas.microsoft.com/office/spreadsheetml/2009/9/main" uri="{B025F937-C7B1-47D3-B67F-A62EFF666E3E}">
          <x14:id>{FBC492F1-15DB-4DB0-86B9-9BEEF44ADB05}</x14:id>
        </ext>
      </extLst>
    </cfRule>
  </conditionalFormatting>
  <conditionalFormatting sqref="BA27:BA31">
    <cfRule type="dataBar" priority="2197">
      <dataBar>
        <cfvo type="min"/>
        <cfvo type="max"/>
        <color rgb="FF63C384"/>
      </dataBar>
      <extLst>
        <ext xmlns:x14="http://schemas.microsoft.com/office/spreadsheetml/2009/9/main" uri="{B025F937-C7B1-47D3-B67F-A62EFF666E3E}">
          <x14:id>{836C0AC7-B6EF-4C9E-89BD-5835925C6CAE}</x14:id>
        </ext>
      </extLst>
    </cfRule>
  </conditionalFormatting>
  <conditionalFormatting sqref="BC27:BC31">
    <cfRule type="dataBar" priority="2196">
      <dataBar>
        <cfvo type="min"/>
        <cfvo type="max"/>
        <color rgb="FF63C384"/>
      </dataBar>
      <extLst>
        <ext xmlns:x14="http://schemas.microsoft.com/office/spreadsheetml/2009/9/main" uri="{B025F937-C7B1-47D3-B67F-A62EFF666E3E}">
          <x14:id>{57D369EA-C1AE-4ACA-BAFA-67BDEF67C6FF}</x14:id>
        </ext>
      </extLst>
    </cfRule>
  </conditionalFormatting>
  <conditionalFormatting sqref="BE27:BE31">
    <cfRule type="dataBar" priority="2195">
      <dataBar>
        <cfvo type="min"/>
        <cfvo type="max"/>
        <color rgb="FF63C384"/>
      </dataBar>
      <extLst>
        <ext xmlns:x14="http://schemas.microsoft.com/office/spreadsheetml/2009/9/main" uri="{B025F937-C7B1-47D3-B67F-A62EFF666E3E}">
          <x14:id>{339D1E7B-B463-4B2F-9F77-C4C6BC4B76CC}</x14:id>
        </ext>
      </extLst>
    </cfRule>
  </conditionalFormatting>
  <conditionalFormatting sqref="BK27:BK31">
    <cfRule type="dataBar" priority="2194">
      <dataBar>
        <cfvo type="min"/>
        <cfvo type="max"/>
        <color rgb="FF63C384"/>
      </dataBar>
      <extLst>
        <ext xmlns:x14="http://schemas.microsoft.com/office/spreadsheetml/2009/9/main" uri="{B025F937-C7B1-47D3-B67F-A62EFF666E3E}">
          <x14:id>{106CF02E-08F9-4A4C-9915-41B09E40E994}</x14:id>
        </ext>
      </extLst>
    </cfRule>
  </conditionalFormatting>
  <conditionalFormatting sqref="BI27:BI31">
    <cfRule type="dataBar" priority="2193">
      <dataBar>
        <cfvo type="min"/>
        <cfvo type="max"/>
        <color rgb="FF63C384"/>
      </dataBar>
      <extLst>
        <ext xmlns:x14="http://schemas.microsoft.com/office/spreadsheetml/2009/9/main" uri="{B025F937-C7B1-47D3-B67F-A62EFF666E3E}">
          <x14:id>{74FD629B-F2F4-49E7-93D6-BEDA08DDA9A5}</x14:id>
        </ext>
      </extLst>
    </cfRule>
  </conditionalFormatting>
  <conditionalFormatting sqref="BG27:BG31">
    <cfRule type="dataBar" priority="2192">
      <dataBar>
        <cfvo type="min"/>
        <cfvo type="max"/>
        <color rgb="FF63C384"/>
      </dataBar>
      <extLst>
        <ext xmlns:x14="http://schemas.microsoft.com/office/spreadsheetml/2009/9/main" uri="{B025F937-C7B1-47D3-B67F-A62EFF666E3E}">
          <x14:id>{D8A41DBF-03E8-460D-BEEF-C8756E308C3C}</x14:id>
        </ext>
      </extLst>
    </cfRule>
  </conditionalFormatting>
  <conditionalFormatting sqref="AM27:AM31">
    <cfRule type="dataBar" priority="2191">
      <dataBar>
        <cfvo type="min"/>
        <cfvo type="max"/>
        <color rgb="FF63C384"/>
      </dataBar>
      <extLst>
        <ext xmlns:x14="http://schemas.microsoft.com/office/spreadsheetml/2009/9/main" uri="{B025F937-C7B1-47D3-B67F-A62EFF666E3E}">
          <x14:id>{31234AA1-E5E7-4C01-AE30-CE19AF2FCA65}</x14:id>
        </ext>
      </extLst>
    </cfRule>
  </conditionalFormatting>
  <conditionalFormatting sqref="AQ27:AQ31">
    <cfRule type="dataBar" priority="2190">
      <dataBar>
        <cfvo type="min"/>
        <cfvo type="max"/>
        <color rgb="FF63C384"/>
      </dataBar>
      <extLst>
        <ext xmlns:x14="http://schemas.microsoft.com/office/spreadsheetml/2009/9/main" uri="{B025F937-C7B1-47D3-B67F-A62EFF666E3E}">
          <x14:id>{2651B897-C5C9-449F-8790-E0C0CE23AC85}</x14:id>
        </ext>
      </extLst>
    </cfRule>
  </conditionalFormatting>
  <conditionalFormatting sqref="AS27:AS31">
    <cfRule type="dataBar" priority="2189">
      <dataBar>
        <cfvo type="min"/>
        <cfvo type="max"/>
        <color rgb="FF63C384"/>
      </dataBar>
      <extLst>
        <ext xmlns:x14="http://schemas.microsoft.com/office/spreadsheetml/2009/9/main" uri="{B025F937-C7B1-47D3-B67F-A62EFF666E3E}">
          <x14:id>{1F4C1818-EECA-45E2-8B49-17EB56E37DB4}</x14:id>
        </ext>
      </extLst>
    </cfRule>
  </conditionalFormatting>
  <conditionalFormatting sqref="AO27:AO31">
    <cfRule type="dataBar" priority="2188">
      <dataBar>
        <cfvo type="min"/>
        <cfvo type="max"/>
        <color rgb="FF63C384"/>
      </dataBar>
      <extLst>
        <ext xmlns:x14="http://schemas.microsoft.com/office/spreadsheetml/2009/9/main" uri="{B025F937-C7B1-47D3-B67F-A62EFF666E3E}">
          <x14:id>{30191B63-31C1-46F6-87F5-768F0410D2EB}</x14:id>
        </ext>
      </extLst>
    </cfRule>
  </conditionalFormatting>
  <conditionalFormatting sqref="AU27:AU31">
    <cfRule type="dataBar" priority="2187">
      <dataBar>
        <cfvo type="min"/>
        <cfvo type="max"/>
        <color rgb="FF63C384"/>
      </dataBar>
      <extLst>
        <ext xmlns:x14="http://schemas.microsoft.com/office/spreadsheetml/2009/9/main" uri="{B025F937-C7B1-47D3-B67F-A62EFF666E3E}">
          <x14:id>{BD91BD50-D4C3-4D94-A011-E922FBC56D91}</x14:id>
        </ext>
      </extLst>
    </cfRule>
  </conditionalFormatting>
  <conditionalFormatting sqref="AW27:AW31">
    <cfRule type="dataBar" priority="2186">
      <dataBar>
        <cfvo type="min"/>
        <cfvo type="max"/>
        <color rgb="FF63C384"/>
      </dataBar>
      <extLst>
        <ext xmlns:x14="http://schemas.microsoft.com/office/spreadsheetml/2009/9/main" uri="{B025F937-C7B1-47D3-B67F-A62EFF666E3E}">
          <x14:id>{5C176670-CB14-4C97-B685-115A4CB42762}</x14:id>
        </ext>
      </extLst>
    </cfRule>
  </conditionalFormatting>
  <conditionalFormatting sqref="B27">
    <cfRule type="expression" dxfId="2379" priority="2183">
      <formula>C27&gt;67%</formula>
    </cfRule>
    <cfRule type="expression" dxfId="2378" priority="2184">
      <formula>C27&lt;34%</formula>
    </cfRule>
    <cfRule type="expression" dxfId="2377" priority="2185">
      <formula>AND(C27&lt;68%,C27&gt;33%)</formula>
    </cfRule>
  </conditionalFormatting>
  <conditionalFormatting sqref="B28">
    <cfRule type="expression" dxfId="2376" priority="2180">
      <formula>C28&gt;67%</formula>
    </cfRule>
    <cfRule type="expression" dxfId="2375" priority="2181">
      <formula>C28&lt;34%</formula>
    </cfRule>
    <cfRule type="expression" dxfId="2374" priority="2182">
      <formula>AND(C28&lt;68%,C28&gt;33%)</formula>
    </cfRule>
  </conditionalFormatting>
  <conditionalFormatting sqref="B31">
    <cfRule type="expression" dxfId="2373" priority="2177">
      <formula>C31&gt;67%</formula>
    </cfRule>
    <cfRule type="expression" dxfId="2372" priority="2178">
      <formula>C31&lt;34%</formula>
    </cfRule>
    <cfRule type="expression" dxfId="2371" priority="2179">
      <formula>AND(C31&lt;68%,C31&gt;33%)</formula>
    </cfRule>
  </conditionalFormatting>
  <conditionalFormatting sqref="D27">
    <cfRule type="expression" dxfId="2370" priority="2174">
      <formula>E27&gt;67%</formula>
    </cfRule>
    <cfRule type="expression" dxfId="2369" priority="2175">
      <formula>E27&lt;34%</formula>
    </cfRule>
    <cfRule type="expression" dxfId="2368" priority="2176">
      <formula>AND(E27&lt;68%,E27&gt;33%)</formula>
    </cfRule>
  </conditionalFormatting>
  <conditionalFormatting sqref="D28">
    <cfRule type="expression" dxfId="2367" priority="2171">
      <formula>E28&gt;67%</formula>
    </cfRule>
    <cfRule type="expression" dxfId="2366" priority="2172">
      <formula>E28&lt;34%</formula>
    </cfRule>
    <cfRule type="expression" dxfId="2365" priority="2173">
      <formula>AND(E28&lt;68%,E28&gt;33%)</formula>
    </cfRule>
  </conditionalFormatting>
  <conditionalFormatting sqref="D31">
    <cfRule type="expression" dxfId="2364" priority="2168">
      <formula>E31&gt;67%</formula>
    </cfRule>
    <cfRule type="expression" dxfId="2363" priority="2169">
      <formula>E31&lt;34%</formula>
    </cfRule>
    <cfRule type="expression" dxfId="2362" priority="2170">
      <formula>AND(E31&lt;68%,E31&gt;33%)</formula>
    </cfRule>
  </conditionalFormatting>
  <conditionalFormatting sqref="F27">
    <cfRule type="expression" dxfId="2361" priority="2165">
      <formula>G27&gt;67%</formula>
    </cfRule>
    <cfRule type="expression" dxfId="2360" priority="2166">
      <formula>G27&lt;34%</formula>
    </cfRule>
    <cfRule type="expression" dxfId="2359" priority="2167">
      <formula>AND(G27&lt;68%,G27&gt;33%)</formula>
    </cfRule>
  </conditionalFormatting>
  <conditionalFormatting sqref="F28">
    <cfRule type="expression" dxfId="2358" priority="2162">
      <formula>G28&gt;67%</formula>
    </cfRule>
    <cfRule type="expression" dxfId="2357" priority="2163">
      <formula>G28&lt;34%</formula>
    </cfRule>
    <cfRule type="expression" dxfId="2356" priority="2164">
      <formula>AND(G28&lt;68%,G28&gt;33%)</formula>
    </cfRule>
  </conditionalFormatting>
  <conditionalFormatting sqref="F31">
    <cfRule type="expression" dxfId="2355" priority="2159">
      <formula>G31&gt;67%</formula>
    </cfRule>
    <cfRule type="expression" dxfId="2354" priority="2160">
      <formula>G31&lt;34%</formula>
    </cfRule>
    <cfRule type="expression" dxfId="2353" priority="2161">
      <formula>AND(G31&lt;68%,G31&gt;33%)</formula>
    </cfRule>
  </conditionalFormatting>
  <conditionalFormatting sqref="H27">
    <cfRule type="expression" dxfId="2352" priority="2156">
      <formula>I27&gt;67%</formula>
    </cfRule>
    <cfRule type="expression" dxfId="2351" priority="2157">
      <formula>I27&lt;34%</formula>
    </cfRule>
    <cfRule type="expression" dxfId="2350" priority="2158">
      <formula>AND(I27&lt;68%,I27&gt;33%)</formula>
    </cfRule>
  </conditionalFormatting>
  <conditionalFormatting sqref="H28">
    <cfRule type="expression" dxfId="2349" priority="2153">
      <formula>I28&gt;67%</formula>
    </cfRule>
    <cfRule type="expression" dxfId="2348" priority="2154">
      <formula>I28&lt;34%</formula>
    </cfRule>
    <cfRule type="expression" dxfId="2347" priority="2155">
      <formula>AND(I28&lt;68%,I28&gt;33%)</formula>
    </cfRule>
  </conditionalFormatting>
  <conditionalFormatting sqref="H31">
    <cfRule type="expression" dxfId="2346" priority="2150">
      <formula>I31&gt;67%</formula>
    </cfRule>
    <cfRule type="expression" dxfId="2345" priority="2151">
      <formula>I31&lt;34%</formula>
    </cfRule>
    <cfRule type="expression" dxfId="2344" priority="2152">
      <formula>AND(I31&lt;68%,I31&gt;33%)</formula>
    </cfRule>
  </conditionalFormatting>
  <conditionalFormatting sqref="J27">
    <cfRule type="expression" dxfId="2343" priority="2147">
      <formula>K27&gt;67%</formula>
    </cfRule>
    <cfRule type="expression" dxfId="2342" priority="2148">
      <formula>K27&lt;34%</formula>
    </cfRule>
    <cfRule type="expression" dxfId="2341" priority="2149">
      <formula>AND(K27&lt;68%,K27&gt;33%)</formula>
    </cfRule>
  </conditionalFormatting>
  <conditionalFormatting sqref="J28">
    <cfRule type="expression" dxfId="2340" priority="2144">
      <formula>K28&gt;67%</formula>
    </cfRule>
    <cfRule type="expression" dxfId="2339" priority="2145">
      <formula>K28&lt;34%</formula>
    </cfRule>
    <cfRule type="expression" dxfId="2338" priority="2146">
      <formula>AND(K28&lt;68%,K28&gt;33%)</formula>
    </cfRule>
  </conditionalFormatting>
  <conditionalFormatting sqref="J31">
    <cfRule type="expression" dxfId="2337" priority="2141">
      <formula>K31&gt;67%</formula>
    </cfRule>
    <cfRule type="expression" dxfId="2336" priority="2142">
      <formula>K31&lt;34%</formula>
    </cfRule>
    <cfRule type="expression" dxfId="2335" priority="2143">
      <formula>AND(K31&lt;68%,K31&gt;33%)</formula>
    </cfRule>
  </conditionalFormatting>
  <conditionalFormatting sqref="L27">
    <cfRule type="expression" dxfId="2334" priority="2138">
      <formula>M27&gt;67%</formula>
    </cfRule>
    <cfRule type="expression" dxfId="2333" priority="2139">
      <formula>M27&lt;34%</formula>
    </cfRule>
    <cfRule type="expression" dxfId="2332" priority="2140">
      <formula>AND(M27&lt;68%,M27&gt;33%)</formula>
    </cfRule>
  </conditionalFormatting>
  <conditionalFormatting sqref="L28">
    <cfRule type="expression" dxfId="2331" priority="2135">
      <formula>M28&gt;67%</formula>
    </cfRule>
    <cfRule type="expression" dxfId="2330" priority="2136">
      <formula>M28&lt;34%</formula>
    </cfRule>
    <cfRule type="expression" dxfId="2329" priority="2137">
      <formula>AND(M28&lt;68%,M28&gt;33%)</formula>
    </cfRule>
  </conditionalFormatting>
  <conditionalFormatting sqref="L31">
    <cfRule type="expression" dxfId="2328" priority="2132">
      <formula>M31&gt;67%</formula>
    </cfRule>
    <cfRule type="expression" dxfId="2327" priority="2133">
      <formula>M31&lt;34%</formula>
    </cfRule>
    <cfRule type="expression" dxfId="2326" priority="2134">
      <formula>AND(M31&lt;68%,M31&gt;33%)</formula>
    </cfRule>
  </conditionalFormatting>
  <conditionalFormatting sqref="N27">
    <cfRule type="expression" dxfId="2325" priority="2129">
      <formula>O27&gt;67%</formula>
    </cfRule>
    <cfRule type="expression" dxfId="2324" priority="2130">
      <formula>O27&lt;34%</formula>
    </cfRule>
    <cfRule type="expression" dxfId="2323" priority="2131">
      <formula>AND(O27&lt;68%,O27&gt;33%)</formula>
    </cfRule>
  </conditionalFormatting>
  <conditionalFormatting sqref="N28">
    <cfRule type="expression" dxfId="2322" priority="2126">
      <formula>O28&gt;67%</formula>
    </cfRule>
    <cfRule type="expression" dxfId="2321" priority="2127">
      <formula>O28&lt;34%</formula>
    </cfRule>
    <cfRule type="expression" dxfId="2320" priority="2128">
      <formula>AND(O28&lt;68%,O28&gt;33%)</formula>
    </cfRule>
  </conditionalFormatting>
  <conditionalFormatting sqref="N31">
    <cfRule type="expression" dxfId="2319" priority="2123">
      <formula>O31&gt;67%</formula>
    </cfRule>
    <cfRule type="expression" dxfId="2318" priority="2124">
      <formula>O31&lt;34%</formula>
    </cfRule>
    <cfRule type="expression" dxfId="2317" priority="2125">
      <formula>AND(O31&lt;68%,O31&gt;33%)</formula>
    </cfRule>
  </conditionalFormatting>
  <conditionalFormatting sqref="P27">
    <cfRule type="expression" dxfId="2316" priority="2120">
      <formula>Q27&gt;67%</formula>
    </cfRule>
    <cfRule type="expression" dxfId="2315" priority="2121">
      <formula>Q27&lt;34%</formula>
    </cfRule>
    <cfRule type="expression" dxfId="2314" priority="2122">
      <formula>AND(Q27&lt;68%,Q27&gt;33%)</formula>
    </cfRule>
  </conditionalFormatting>
  <conditionalFormatting sqref="P28">
    <cfRule type="expression" dxfId="2313" priority="2117">
      <formula>Q28&gt;67%</formula>
    </cfRule>
    <cfRule type="expression" dxfId="2312" priority="2118">
      <formula>Q28&lt;34%</formula>
    </cfRule>
    <cfRule type="expression" dxfId="2311" priority="2119">
      <formula>AND(Q28&lt;68%,Q28&gt;33%)</formula>
    </cfRule>
  </conditionalFormatting>
  <conditionalFormatting sqref="P31">
    <cfRule type="expression" dxfId="2310" priority="2114">
      <formula>Q31&gt;67%</formula>
    </cfRule>
    <cfRule type="expression" dxfId="2309" priority="2115">
      <formula>Q31&lt;34%</formula>
    </cfRule>
    <cfRule type="expression" dxfId="2308" priority="2116">
      <formula>AND(Q31&lt;68%,Q31&gt;33%)</formula>
    </cfRule>
  </conditionalFormatting>
  <conditionalFormatting sqref="R27">
    <cfRule type="expression" dxfId="2307" priority="2111">
      <formula>S27&gt;67%</formula>
    </cfRule>
    <cfRule type="expression" dxfId="2306" priority="2112">
      <formula>S27&lt;34%</formula>
    </cfRule>
    <cfRule type="expression" dxfId="2305" priority="2113">
      <formula>AND(S27&lt;68%,S27&gt;33%)</formula>
    </cfRule>
  </conditionalFormatting>
  <conditionalFormatting sqref="R28">
    <cfRule type="expression" dxfId="2304" priority="2108">
      <formula>S28&gt;67%</formula>
    </cfRule>
    <cfRule type="expression" dxfId="2303" priority="2109">
      <formula>S28&lt;34%</formula>
    </cfRule>
    <cfRule type="expression" dxfId="2302" priority="2110">
      <formula>AND(S28&lt;68%,S28&gt;33%)</formula>
    </cfRule>
  </conditionalFormatting>
  <conditionalFormatting sqref="R31">
    <cfRule type="expression" dxfId="2301" priority="2105">
      <formula>S31&gt;67%</formula>
    </cfRule>
    <cfRule type="expression" dxfId="2300" priority="2106">
      <formula>S31&lt;34%</formula>
    </cfRule>
    <cfRule type="expression" dxfId="2299" priority="2107">
      <formula>AND(S31&lt;68%,S31&gt;33%)</formula>
    </cfRule>
  </conditionalFormatting>
  <conditionalFormatting sqref="T27">
    <cfRule type="expression" dxfId="2298" priority="2102">
      <formula>U27&gt;67%</formula>
    </cfRule>
    <cfRule type="expression" dxfId="2297" priority="2103">
      <formula>U27&lt;34%</formula>
    </cfRule>
    <cfRule type="expression" dxfId="2296" priority="2104">
      <formula>AND(U27&lt;68%,U27&gt;33%)</formula>
    </cfRule>
  </conditionalFormatting>
  <conditionalFormatting sqref="T28">
    <cfRule type="expression" dxfId="2295" priority="2099">
      <formula>U28&gt;67%</formula>
    </cfRule>
    <cfRule type="expression" dxfId="2294" priority="2100">
      <formula>U28&lt;34%</formula>
    </cfRule>
    <cfRule type="expression" dxfId="2293" priority="2101">
      <formula>AND(U28&lt;68%,U28&gt;33%)</formula>
    </cfRule>
  </conditionalFormatting>
  <conditionalFormatting sqref="T31">
    <cfRule type="expression" dxfId="2292" priority="2096">
      <formula>U31&gt;67%</formula>
    </cfRule>
    <cfRule type="expression" dxfId="2291" priority="2097">
      <formula>U31&lt;34%</formula>
    </cfRule>
    <cfRule type="expression" dxfId="2290" priority="2098">
      <formula>AND(U31&lt;68%,U31&gt;33%)</formula>
    </cfRule>
  </conditionalFormatting>
  <conditionalFormatting sqref="V27">
    <cfRule type="expression" dxfId="2289" priority="2093">
      <formula>W27&gt;67%</formula>
    </cfRule>
    <cfRule type="expression" dxfId="2288" priority="2094">
      <formula>W27&lt;34%</formula>
    </cfRule>
    <cfRule type="expression" dxfId="2287" priority="2095">
      <formula>AND(W27&lt;68%,W27&gt;33%)</formula>
    </cfRule>
  </conditionalFormatting>
  <conditionalFormatting sqref="V28">
    <cfRule type="expression" dxfId="2286" priority="2090">
      <formula>W28&gt;67%</formula>
    </cfRule>
    <cfRule type="expression" dxfId="2285" priority="2091">
      <formula>W28&lt;34%</formula>
    </cfRule>
    <cfRule type="expression" dxfId="2284" priority="2092">
      <formula>AND(W28&lt;68%,W28&gt;33%)</formula>
    </cfRule>
  </conditionalFormatting>
  <conditionalFormatting sqref="V31">
    <cfRule type="expression" dxfId="2283" priority="2087">
      <formula>W31&gt;67%</formula>
    </cfRule>
    <cfRule type="expression" dxfId="2282" priority="2088">
      <formula>W31&lt;34%</formula>
    </cfRule>
    <cfRule type="expression" dxfId="2281" priority="2089">
      <formula>AND(W31&lt;68%,W31&gt;33%)</formula>
    </cfRule>
  </conditionalFormatting>
  <conditionalFormatting sqref="X27">
    <cfRule type="expression" dxfId="2280" priority="2084">
      <formula>Y27&gt;67%</formula>
    </cfRule>
    <cfRule type="expression" dxfId="2279" priority="2085">
      <formula>Y27&lt;34%</formula>
    </cfRule>
    <cfRule type="expression" dxfId="2278" priority="2086">
      <formula>AND(Y27&lt;68%,Y27&gt;33%)</formula>
    </cfRule>
  </conditionalFormatting>
  <conditionalFormatting sqref="X28">
    <cfRule type="expression" dxfId="2277" priority="2081">
      <formula>Y28&gt;67%</formula>
    </cfRule>
    <cfRule type="expression" dxfId="2276" priority="2082">
      <formula>Y28&lt;34%</formula>
    </cfRule>
    <cfRule type="expression" dxfId="2275" priority="2083">
      <formula>AND(Y28&lt;68%,Y28&gt;33%)</formula>
    </cfRule>
  </conditionalFormatting>
  <conditionalFormatting sqref="X31">
    <cfRule type="expression" dxfId="2274" priority="2078">
      <formula>Y31&gt;67%</formula>
    </cfRule>
    <cfRule type="expression" dxfId="2273" priority="2079">
      <formula>Y31&lt;34%</formula>
    </cfRule>
    <cfRule type="expression" dxfId="2272" priority="2080">
      <formula>AND(Y31&lt;68%,Y31&gt;33%)</formula>
    </cfRule>
  </conditionalFormatting>
  <conditionalFormatting sqref="Z27">
    <cfRule type="expression" dxfId="2271" priority="2075">
      <formula>AA27&gt;67%</formula>
    </cfRule>
    <cfRule type="expression" dxfId="2270" priority="2076">
      <formula>AA27&lt;34%</formula>
    </cfRule>
    <cfRule type="expression" dxfId="2269" priority="2077">
      <formula>AND(AA27&lt;68%,AA27&gt;33%)</formula>
    </cfRule>
  </conditionalFormatting>
  <conditionalFormatting sqref="Z28">
    <cfRule type="expression" dxfId="2268" priority="2072">
      <formula>AA28&gt;67%</formula>
    </cfRule>
    <cfRule type="expression" dxfId="2267" priority="2073">
      <formula>AA28&lt;34%</formula>
    </cfRule>
    <cfRule type="expression" dxfId="2266" priority="2074">
      <formula>AND(AA28&lt;68%,AA28&gt;33%)</formula>
    </cfRule>
  </conditionalFormatting>
  <conditionalFormatting sqref="Z31">
    <cfRule type="expression" dxfId="2265" priority="2069">
      <formula>AA31&gt;67%</formula>
    </cfRule>
    <cfRule type="expression" dxfId="2264" priority="2070">
      <formula>AA31&lt;34%</formula>
    </cfRule>
    <cfRule type="expression" dxfId="2263" priority="2071">
      <formula>AND(AA31&lt;68%,AA31&gt;33%)</formula>
    </cfRule>
  </conditionalFormatting>
  <conditionalFormatting sqref="AB31">
    <cfRule type="expression" dxfId="2262" priority="2066">
      <formula>AC31&gt;67%</formula>
    </cfRule>
    <cfRule type="expression" dxfId="2261" priority="2067">
      <formula>AC31&lt;34%</formula>
    </cfRule>
    <cfRule type="expression" dxfId="2260" priority="2068">
      <formula>AND(AC31&lt;68%,AC31&gt;33%)</formula>
    </cfRule>
  </conditionalFormatting>
  <conditionalFormatting sqref="AD31">
    <cfRule type="expression" dxfId="2259" priority="2063">
      <formula>AE31&gt;67%</formula>
    </cfRule>
    <cfRule type="expression" dxfId="2258" priority="2064">
      <formula>AE31&lt;34%</formula>
    </cfRule>
    <cfRule type="expression" dxfId="2257" priority="2065">
      <formula>AND(AE31&lt;68%,AE31&gt;33%)</formula>
    </cfRule>
  </conditionalFormatting>
  <conditionalFormatting sqref="AF27">
    <cfRule type="expression" dxfId="2256" priority="2060">
      <formula>AG27&gt;67%</formula>
    </cfRule>
    <cfRule type="expression" dxfId="2255" priority="2061">
      <formula>AG27&lt;34%</formula>
    </cfRule>
    <cfRule type="expression" dxfId="2254" priority="2062">
      <formula>AND(AG27&lt;68%,AG27&gt;33%)</formula>
    </cfRule>
  </conditionalFormatting>
  <conditionalFormatting sqref="AF28">
    <cfRule type="expression" dxfId="2253" priority="2057">
      <formula>AG28&gt;67%</formula>
    </cfRule>
    <cfRule type="expression" dxfId="2252" priority="2058">
      <formula>AG28&lt;34%</formula>
    </cfRule>
    <cfRule type="expression" dxfId="2251" priority="2059">
      <formula>AND(AG28&lt;68%,AG28&gt;33%)</formula>
    </cfRule>
  </conditionalFormatting>
  <conditionalFormatting sqref="AF31">
    <cfRule type="expression" dxfId="2250" priority="2054">
      <formula>AG31&gt;67%</formula>
    </cfRule>
    <cfRule type="expression" dxfId="2249" priority="2055">
      <formula>AG31&lt;34%</formula>
    </cfRule>
    <cfRule type="expression" dxfId="2248" priority="2056">
      <formula>AND(AG31&lt;68%,AG31&gt;33%)</formula>
    </cfRule>
  </conditionalFormatting>
  <conditionalFormatting sqref="AH27">
    <cfRule type="expression" dxfId="2247" priority="2051">
      <formula>AI27&gt;67%</formula>
    </cfRule>
    <cfRule type="expression" dxfId="2246" priority="2052">
      <formula>AI27&lt;34%</formula>
    </cfRule>
    <cfRule type="expression" dxfId="2245" priority="2053">
      <formula>AND(AI27&lt;68%,AI27&gt;33%)</formula>
    </cfRule>
  </conditionalFormatting>
  <conditionalFormatting sqref="AH28">
    <cfRule type="expression" dxfId="2244" priority="2048">
      <formula>AI28&gt;67%</formula>
    </cfRule>
    <cfRule type="expression" dxfId="2243" priority="2049">
      <formula>AI28&lt;34%</formula>
    </cfRule>
    <cfRule type="expression" dxfId="2242" priority="2050">
      <formula>AND(AI28&lt;68%,AI28&gt;33%)</formula>
    </cfRule>
  </conditionalFormatting>
  <conditionalFormatting sqref="AH31">
    <cfRule type="expression" dxfId="2241" priority="2045">
      <formula>AI31&gt;67%</formula>
    </cfRule>
    <cfRule type="expression" dxfId="2240" priority="2046">
      <formula>AI31&lt;34%</formula>
    </cfRule>
    <cfRule type="expression" dxfId="2239" priority="2047">
      <formula>AND(AI31&lt;68%,AI31&gt;33%)</formula>
    </cfRule>
  </conditionalFormatting>
  <conditionalFormatting sqref="AJ27">
    <cfRule type="expression" dxfId="2238" priority="2042">
      <formula>AK27&gt;67%</formula>
    </cfRule>
    <cfRule type="expression" dxfId="2237" priority="2043">
      <formula>AK27&lt;34%</formula>
    </cfRule>
    <cfRule type="expression" dxfId="2236" priority="2044">
      <formula>AND(AK27&lt;68%,AK27&gt;33%)</formula>
    </cfRule>
  </conditionalFormatting>
  <conditionalFormatting sqref="AJ28">
    <cfRule type="expression" dxfId="2235" priority="2039">
      <formula>AK28&gt;67%</formula>
    </cfRule>
    <cfRule type="expression" dxfId="2234" priority="2040">
      <formula>AK28&lt;34%</formula>
    </cfRule>
    <cfRule type="expression" dxfId="2233" priority="2041">
      <formula>AND(AK28&lt;68%,AK28&gt;33%)</formula>
    </cfRule>
  </conditionalFormatting>
  <conditionalFormatting sqref="AJ31">
    <cfRule type="expression" dxfId="2232" priority="2036">
      <formula>AK31&gt;67%</formula>
    </cfRule>
    <cfRule type="expression" dxfId="2231" priority="2037">
      <formula>AK31&lt;34%</formula>
    </cfRule>
    <cfRule type="expression" dxfId="2230" priority="2038">
      <formula>AND(AK31&lt;68%,AK31&gt;33%)</formula>
    </cfRule>
  </conditionalFormatting>
  <conditionalFormatting sqref="AL27">
    <cfRule type="expression" dxfId="2229" priority="2033">
      <formula>AM27&gt;67%</formula>
    </cfRule>
    <cfRule type="expression" dxfId="2228" priority="2034">
      <formula>AM27&lt;34%</formula>
    </cfRule>
    <cfRule type="expression" dxfId="2227" priority="2035">
      <formula>AND(AM27&lt;68%,AM27&gt;33%)</formula>
    </cfRule>
  </conditionalFormatting>
  <conditionalFormatting sqref="AL28">
    <cfRule type="expression" dxfId="2226" priority="2030">
      <formula>AM28&gt;67%</formula>
    </cfRule>
    <cfRule type="expression" dxfId="2225" priority="2031">
      <formula>AM28&lt;34%</formula>
    </cfRule>
    <cfRule type="expression" dxfId="2224" priority="2032">
      <formula>AND(AM28&lt;68%,AM28&gt;33%)</formula>
    </cfRule>
  </conditionalFormatting>
  <conditionalFormatting sqref="AL31">
    <cfRule type="expression" dxfId="2223" priority="2027">
      <formula>AM31&gt;67%</formula>
    </cfRule>
    <cfRule type="expression" dxfId="2222" priority="2028">
      <formula>AM31&lt;34%</formula>
    </cfRule>
    <cfRule type="expression" dxfId="2221" priority="2029">
      <formula>AND(AM31&lt;68%,AM31&gt;33%)</formula>
    </cfRule>
  </conditionalFormatting>
  <conditionalFormatting sqref="AN27">
    <cfRule type="expression" dxfId="2220" priority="2024">
      <formula>AO27&gt;67%</formula>
    </cfRule>
    <cfRule type="expression" dxfId="2219" priority="2025">
      <formula>AO27&lt;34%</formula>
    </cfRule>
    <cfRule type="expression" dxfId="2218" priority="2026">
      <formula>AND(AO27&lt;68%,AO27&gt;33%)</formula>
    </cfRule>
  </conditionalFormatting>
  <conditionalFormatting sqref="AN28">
    <cfRule type="expression" dxfId="2217" priority="2021">
      <formula>AO28&gt;67%</formula>
    </cfRule>
    <cfRule type="expression" dxfId="2216" priority="2022">
      <formula>AO28&lt;34%</formula>
    </cfRule>
    <cfRule type="expression" dxfId="2215" priority="2023">
      <formula>AND(AO28&lt;68%,AO28&gt;33%)</formula>
    </cfRule>
  </conditionalFormatting>
  <conditionalFormatting sqref="AN31">
    <cfRule type="expression" dxfId="2214" priority="2018">
      <formula>AO31&gt;67%</formula>
    </cfRule>
    <cfRule type="expression" dxfId="2213" priority="2019">
      <formula>AO31&lt;34%</formula>
    </cfRule>
    <cfRule type="expression" dxfId="2212" priority="2020">
      <formula>AND(AO31&lt;68%,AO31&gt;33%)</formula>
    </cfRule>
  </conditionalFormatting>
  <conditionalFormatting sqref="AP27">
    <cfRule type="expression" dxfId="2211" priority="2015">
      <formula>AQ27&gt;67%</formula>
    </cfRule>
    <cfRule type="expression" dxfId="2210" priority="2016">
      <formula>AQ27&lt;34%</formula>
    </cfRule>
    <cfRule type="expression" dxfId="2209" priority="2017">
      <formula>AND(AQ27&lt;68%,AQ27&gt;33%)</formula>
    </cfRule>
  </conditionalFormatting>
  <conditionalFormatting sqref="AP28">
    <cfRule type="expression" dxfId="2208" priority="2012">
      <formula>AQ28&gt;67%</formula>
    </cfRule>
    <cfRule type="expression" dxfId="2207" priority="2013">
      <formula>AQ28&lt;34%</formula>
    </cfRule>
    <cfRule type="expression" dxfId="2206" priority="2014">
      <formula>AND(AQ28&lt;68%,AQ28&gt;33%)</formula>
    </cfRule>
  </conditionalFormatting>
  <conditionalFormatting sqref="AP31">
    <cfRule type="expression" dxfId="2205" priority="2009">
      <formula>AQ31&gt;67%</formula>
    </cfRule>
    <cfRule type="expression" dxfId="2204" priority="2010">
      <formula>AQ31&lt;34%</formula>
    </cfRule>
    <cfRule type="expression" dxfId="2203" priority="2011">
      <formula>AND(AQ31&lt;68%,AQ31&gt;33%)</formula>
    </cfRule>
  </conditionalFormatting>
  <conditionalFormatting sqref="AR27">
    <cfRule type="expression" dxfId="2202" priority="2006">
      <formula>AS27&gt;67%</formula>
    </cfRule>
    <cfRule type="expression" dxfId="2201" priority="2007">
      <formula>AS27&lt;34%</formula>
    </cfRule>
    <cfRule type="expression" dxfId="2200" priority="2008">
      <formula>AND(AS27&lt;68%,AS27&gt;33%)</formula>
    </cfRule>
  </conditionalFormatting>
  <conditionalFormatting sqref="AR28">
    <cfRule type="expression" dxfId="2199" priority="2003">
      <formula>AS28&gt;67%</formula>
    </cfRule>
    <cfRule type="expression" dxfId="2198" priority="2004">
      <formula>AS28&lt;34%</formula>
    </cfRule>
    <cfRule type="expression" dxfId="2197" priority="2005">
      <formula>AND(AS28&lt;68%,AS28&gt;33%)</formula>
    </cfRule>
  </conditionalFormatting>
  <conditionalFormatting sqref="AR31">
    <cfRule type="expression" dxfId="2196" priority="2000">
      <formula>AS31&gt;67%</formula>
    </cfRule>
    <cfRule type="expression" dxfId="2195" priority="2001">
      <formula>AS31&lt;34%</formula>
    </cfRule>
    <cfRule type="expression" dxfId="2194" priority="2002">
      <formula>AND(AS31&lt;68%,AS31&gt;33%)</formula>
    </cfRule>
  </conditionalFormatting>
  <conditionalFormatting sqref="AT28">
    <cfRule type="expression" dxfId="2193" priority="1997">
      <formula>AU28&gt;67%</formula>
    </cfRule>
    <cfRule type="expression" dxfId="2192" priority="1998">
      <formula>AU28&lt;34%</formula>
    </cfRule>
    <cfRule type="expression" dxfId="2191" priority="1999">
      <formula>AND(AU28&lt;68%,AU28&gt;33%)</formula>
    </cfRule>
  </conditionalFormatting>
  <conditionalFormatting sqref="AT31">
    <cfRule type="expression" dxfId="2190" priority="1994">
      <formula>AU31&gt;67%</formula>
    </cfRule>
    <cfRule type="expression" dxfId="2189" priority="1995">
      <formula>AU31&lt;34%</formula>
    </cfRule>
    <cfRule type="expression" dxfId="2188" priority="1996">
      <formula>AND(AU31&lt;68%,AU31&gt;33%)</formula>
    </cfRule>
  </conditionalFormatting>
  <conditionalFormatting sqref="AV27">
    <cfRule type="expression" dxfId="2187" priority="1991">
      <formula>AW27&gt;67%</formula>
    </cfRule>
    <cfRule type="expression" dxfId="2186" priority="1992">
      <formula>AW27&lt;34%</formula>
    </cfRule>
    <cfRule type="expression" dxfId="2185" priority="1993">
      <formula>AND(AW27&lt;68%,AW27&gt;33%)</formula>
    </cfRule>
  </conditionalFormatting>
  <conditionalFormatting sqref="AV28">
    <cfRule type="expression" dxfId="2184" priority="1988">
      <formula>AW28&gt;67%</formula>
    </cfRule>
    <cfRule type="expression" dxfId="2183" priority="1989">
      <formula>AW28&lt;34%</formula>
    </cfRule>
    <cfRule type="expression" dxfId="2182" priority="1990">
      <formula>AND(AW28&lt;68%,AW28&gt;33%)</formula>
    </cfRule>
  </conditionalFormatting>
  <conditionalFormatting sqref="AV31">
    <cfRule type="expression" dxfId="2181" priority="1985">
      <formula>AW31&gt;67%</formula>
    </cfRule>
    <cfRule type="expression" dxfId="2180" priority="1986">
      <formula>AW31&lt;34%</formula>
    </cfRule>
    <cfRule type="expression" dxfId="2179" priority="1987">
      <formula>AND(AW31&lt;68%,AW31&gt;33%)</formula>
    </cfRule>
  </conditionalFormatting>
  <conditionalFormatting sqref="AX28">
    <cfRule type="expression" dxfId="2178" priority="1982">
      <formula>AY28&gt;67%</formula>
    </cfRule>
    <cfRule type="expression" dxfId="2177" priority="1983">
      <formula>AY28&lt;34%</formula>
    </cfRule>
    <cfRule type="expression" dxfId="2176" priority="1984">
      <formula>AND(AY28&lt;68%,AY28&gt;33%)</formula>
    </cfRule>
  </conditionalFormatting>
  <conditionalFormatting sqref="AX31">
    <cfRule type="expression" dxfId="2175" priority="1979">
      <formula>AY31&gt;67%</formula>
    </cfRule>
    <cfRule type="expression" dxfId="2174" priority="1980">
      <formula>AY31&lt;34%</formula>
    </cfRule>
    <cfRule type="expression" dxfId="2173" priority="1981">
      <formula>AND(AY31&lt;68%,AY31&gt;33%)</formula>
    </cfRule>
  </conditionalFormatting>
  <conditionalFormatting sqref="AZ31">
    <cfRule type="expression" dxfId="2172" priority="1973">
      <formula>BA31&gt;67%</formula>
    </cfRule>
    <cfRule type="expression" dxfId="2171" priority="1974">
      <formula>BA31&lt;34%</formula>
    </cfRule>
    <cfRule type="expression" dxfId="2170" priority="1975">
      <formula>AND(BA31&lt;68%,BA31&gt;33%)</formula>
    </cfRule>
  </conditionalFormatting>
  <conditionalFormatting sqref="AZ28">
    <cfRule type="expression" dxfId="2169" priority="1976">
      <formula>BA28&gt;67%</formula>
    </cfRule>
    <cfRule type="expression" dxfId="2168" priority="1977">
      <formula>BA28&lt;34%</formula>
    </cfRule>
    <cfRule type="expression" dxfId="2167" priority="1978">
      <formula>AND(BA28&lt;68%,BA28&gt;33%)</formula>
    </cfRule>
  </conditionalFormatting>
  <conditionalFormatting sqref="BB28">
    <cfRule type="expression" dxfId="2166" priority="1970">
      <formula>BC28&gt;67%</formula>
    </cfRule>
    <cfRule type="expression" dxfId="2165" priority="1971">
      <formula>BC28&lt;34%</formula>
    </cfRule>
    <cfRule type="expression" dxfId="2164" priority="1972">
      <formula>AND(BC28&lt;68%,BC28&gt;33%)</formula>
    </cfRule>
  </conditionalFormatting>
  <conditionalFormatting sqref="BB31">
    <cfRule type="expression" dxfId="2163" priority="1967">
      <formula>BC31&gt;67%</formula>
    </cfRule>
    <cfRule type="expression" dxfId="2162" priority="1968">
      <formula>BC31&lt;34%</formula>
    </cfRule>
    <cfRule type="expression" dxfId="2161" priority="1969">
      <formula>AND(BC31&lt;68%,BC31&gt;33%)</formula>
    </cfRule>
  </conditionalFormatting>
  <conditionalFormatting sqref="BD28">
    <cfRule type="expression" dxfId="2160" priority="1964">
      <formula>BE28&gt;67%</formula>
    </cfRule>
    <cfRule type="expression" dxfId="2159" priority="1965">
      <formula>BE28&lt;34%</formula>
    </cfRule>
    <cfRule type="expression" dxfId="2158" priority="1966">
      <formula>AND(BE28&lt;68%,BE28&gt;33%)</formula>
    </cfRule>
  </conditionalFormatting>
  <conditionalFormatting sqref="BD31">
    <cfRule type="expression" dxfId="2157" priority="1961">
      <formula>BE31&gt;67%</formula>
    </cfRule>
    <cfRule type="expression" dxfId="2156" priority="1962">
      <formula>BE31&lt;34%</formula>
    </cfRule>
    <cfRule type="expression" dxfId="2155" priority="1963">
      <formula>AND(BE31&lt;68%,BE31&gt;33%)</formula>
    </cfRule>
  </conditionalFormatting>
  <conditionalFormatting sqref="BF28">
    <cfRule type="expression" dxfId="2154" priority="1958">
      <formula>BG28&gt;67%</formula>
    </cfRule>
    <cfRule type="expression" dxfId="2153" priority="1959">
      <formula>BG28&lt;34%</formula>
    </cfRule>
    <cfRule type="expression" dxfId="2152" priority="1960">
      <formula>AND(BG28&lt;68%,BG28&gt;33%)</formula>
    </cfRule>
  </conditionalFormatting>
  <conditionalFormatting sqref="BF31">
    <cfRule type="expression" dxfId="2151" priority="1955">
      <formula>BG31&gt;67%</formula>
    </cfRule>
    <cfRule type="expression" dxfId="2150" priority="1956">
      <formula>BG31&lt;34%</formula>
    </cfRule>
    <cfRule type="expression" dxfId="2149" priority="1957">
      <formula>AND(BG31&lt;68%,BG31&gt;33%)</formula>
    </cfRule>
  </conditionalFormatting>
  <conditionalFormatting sqref="BH28">
    <cfRule type="expression" dxfId="2148" priority="1952">
      <formula>BI28&gt;67%</formula>
    </cfRule>
    <cfRule type="expression" dxfId="2147" priority="1953">
      <formula>BI28&lt;34%</formula>
    </cfRule>
    <cfRule type="expression" dxfId="2146" priority="1954">
      <formula>AND(BI28&lt;68%,BI28&gt;33%)</formula>
    </cfRule>
  </conditionalFormatting>
  <conditionalFormatting sqref="BH31">
    <cfRule type="expression" dxfId="2145" priority="1949">
      <formula>BI31&gt;67%</formula>
    </cfRule>
    <cfRule type="expression" dxfId="2144" priority="1950">
      <formula>BI31&lt;34%</formula>
    </cfRule>
    <cfRule type="expression" dxfId="2143" priority="1951">
      <formula>AND(BI31&lt;68%,BI31&gt;33%)</formula>
    </cfRule>
  </conditionalFormatting>
  <conditionalFormatting sqref="BJ28">
    <cfRule type="expression" dxfId="2142" priority="1946">
      <formula>BK28&gt;67%</formula>
    </cfRule>
    <cfRule type="expression" dxfId="2141" priority="1947">
      <formula>BK28&lt;34%</formula>
    </cfRule>
    <cfRule type="expression" dxfId="2140" priority="1948">
      <formula>AND(BK28&lt;68%,BK28&gt;33%)</formula>
    </cfRule>
  </conditionalFormatting>
  <conditionalFormatting sqref="BJ31">
    <cfRule type="expression" dxfId="2139" priority="1943">
      <formula>BK31&gt;67%</formula>
    </cfRule>
    <cfRule type="expression" dxfId="2138" priority="1944">
      <formula>BK31&lt;34%</formula>
    </cfRule>
    <cfRule type="expression" dxfId="2137" priority="1945">
      <formula>AND(BK31&lt;68%,BK31&gt;33%)</formula>
    </cfRule>
  </conditionalFormatting>
  <conditionalFormatting sqref="B29">
    <cfRule type="expression" dxfId="2136" priority="1942">
      <formula>"C11&gt;50%"</formula>
    </cfRule>
  </conditionalFormatting>
  <conditionalFormatting sqref="D29">
    <cfRule type="expression" dxfId="2135" priority="1941">
      <formula>"C11&gt;50%"</formula>
    </cfRule>
  </conditionalFormatting>
  <conditionalFormatting sqref="F29">
    <cfRule type="expression" dxfId="2134" priority="1940">
      <formula>"C11&gt;50%"</formula>
    </cfRule>
  </conditionalFormatting>
  <conditionalFormatting sqref="H29">
    <cfRule type="expression" dxfId="2133" priority="1939">
      <formula>"C11&gt;50%"</formula>
    </cfRule>
  </conditionalFormatting>
  <conditionalFormatting sqref="J29">
    <cfRule type="expression" dxfId="2132" priority="1938">
      <formula>"C11&gt;50%"</formula>
    </cfRule>
  </conditionalFormatting>
  <conditionalFormatting sqref="L29">
    <cfRule type="expression" dxfId="2131" priority="1937">
      <formula>"C11&gt;50%"</formula>
    </cfRule>
  </conditionalFormatting>
  <conditionalFormatting sqref="N29">
    <cfRule type="expression" dxfId="2130" priority="1936">
      <formula>"C11&gt;50%"</formula>
    </cfRule>
  </conditionalFormatting>
  <conditionalFormatting sqref="P29">
    <cfRule type="expression" dxfId="2129" priority="1935">
      <formula>"C11&gt;50%"</formula>
    </cfRule>
  </conditionalFormatting>
  <conditionalFormatting sqref="R29">
    <cfRule type="expression" dxfId="2128" priority="1934">
      <formula>"C11&gt;50%"</formula>
    </cfRule>
  </conditionalFormatting>
  <conditionalFormatting sqref="T29">
    <cfRule type="expression" dxfId="2127" priority="1933">
      <formula>"C11&gt;50%"</formula>
    </cfRule>
  </conditionalFormatting>
  <conditionalFormatting sqref="V29">
    <cfRule type="expression" dxfId="2126" priority="1932">
      <formula>"C11&gt;50%"</formula>
    </cfRule>
  </conditionalFormatting>
  <conditionalFormatting sqref="X29">
    <cfRule type="expression" dxfId="2125" priority="1931">
      <formula>"C11&gt;50%"</formula>
    </cfRule>
  </conditionalFormatting>
  <conditionalFormatting sqref="Z29">
    <cfRule type="expression" dxfId="2124" priority="1930">
      <formula>"C11&gt;50%"</formula>
    </cfRule>
  </conditionalFormatting>
  <conditionalFormatting sqref="AB29">
    <cfRule type="expression" dxfId="2123" priority="1929">
      <formula>"C11&gt;50%"</formula>
    </cfRule>
  </conditionalFormatting>
  <conditionalFormatting sqref="AD29">
    <cfRule type="expression" dxfId="2122" priority="1928">
      <formula>"C11&gt;50%"</formula>
    </cfRule>
  </conditionalFormatting>
  <conditionalFormatting sqref="AF29">
    <cfRule type="expression" dxfId="2121" priority="1927">
      <formula>"C11&gt;50%"</formula>
    </cfRule>
  </conditionalFormatting>
  <conditionalFormatting sqref="AH29">
    <cfRule type="expression" dxfId="2120" priority="1926">
      <formula>"C11&gt;50%"</formula>
    </cfRule>
  </conditionalFormatting>
  <conditionalFormatting sqref="AJ29">
    <cfRule type="expression" dxfId="2119" priority="1925">
      <formula>"C11&gt;50%"</formula>
    </cfRule>
  </conditionalFormatting>
  <conditionalFormatting sqref="AL29">
    <cfRule type="expression" dxfId="2118" priority="1924">
      <formula>"C11&gt;50%"</formula>
    </cfRule>
  </conditionalFormatting>
  <conditionalFormatting sqref="AN29">
    <cfRule type="expression" dxfId="2117" priority="1923">
      <formula>"C11&gt;50%"</formula>
    </cfRule>
  </conditionalFormatting>
  <conditionalFormatting sqref="AP29">
    <cfRule type="expression" dxfId="2116" priority="1922">
      <formula>"C11&gt;50%"</formula>
    </cfRule>
  </conditionalFormatting>
  <conditionalFormatting sqref="AR29">
    <cfRule type="expression" dxfId="2115" priority="1921">
      <formula>"C11&gt;50%"</formula>
    </cfRule>
  </conditionalFormatting>
  <conditionalFormatting sqref="AT29">
    <cfRule type="expression" dxfId="2114" priority="1920">
      <formula>"C11&gt;50%"</formula>
    </cfRule>
  </conditionalFormatting>
  <conditionalFormatting sqref="AV29:AV30">
    <cfRule type="expression" dxfId="2113" priority="1919">
      <formula>"C11&gt;50%"</formula>
    </cfRule>
  </conditionalFormatting>
  <conditionalFormatting sqref="AX29">
    <cfRule type="expression" dxfId="2112" priority="1918">
      <formula>"C11&gt;50%"</formula>
    </cfRule>
  </conditionalFormatting>
  <conditionalFormatting sqref="AZ29">
    <cfRule type="expression" dxfId="2111" priority="1917">
      <formula>"C11&gt;50%"</formula>
    </cfRule>
  </conditionalFormatting>
  <conditionalFormatting sqref="BB29">
    <cfRule type="expression" dxfId="2110" priority="1916">
      <formula>"C11&gt;50%"</formula>
    </cfRule>
  </conditionalFormatting>
  <conditionalFormatting sqref="BD29">
    <cfRule type="expression" dxfId="2109" priority="1915">
      <formula>"C11&gt;50%"</formula>
    </cfRule>
  </conditionalFormatting>
  <conditionalFormatting sqref="BF29">
    <cfRule type="expression" dxfId="2108" priority="1914">
      <formula>"C11&gt;50%"</formula>
    </cfRule>
  </conditionalFormatting>
  <conditionalFormatting sqref="BH29">
    <cfRule type="expression" dxfId="2107" priority="1913">
      <formula>"C11&gt;50%"</formula>
    </cfRule>
  </conditionalFormatting>
  <conditionalFormatting sqref="BJ29">
    <cfRule type="expression" dxfId="2106" priority="1912">
      <formula>"C11&gt;50%"</formula>
    </cfRule>
  </conditionalFormatting>
  <conditionalFormatting sqref="AB27">
    <cfRule type="cellIs" dxfId="2105" priority="1911" operator="equal">
      <formula>"YES"</formula>
    </cfRule>
  </conditionalFormatting>
  <conditionalFormatting sqref="AD27">
    <cfRule type="cellIs" dxfId="2104" priority="1910" operator="equal">
      <formula>"YES"</formula>
    </cfRule>
  </conditionalFormatting>
  <conditionalFormatting sqref="AX27">
    <cfRule type="cellIs" dxfId="2103" priority="1909" operator="equal">
      <formula>"YES"</formula>
    </cfRule>
  </conditionalFormatting>
  <conditionalFormatting sqref="AT27">
    <cfRule type="cellIs" dxfId="2102" priority="1908" operator="equal">
      <formula>"YES"</formula>
    </cfRule>
  </conditionalFormatting>
  <conditionalFormatting sqref="AZ27">
    <cfRule type="cellIs" dxfId="2101" priority="1907" operator="equal">
      <formula>"YES"</formula>
    </cfRule>
  </conditionalFormatting>
  <conditionalFormatting sqref="BB27">
    <cfRule type="cellIs" dxfId="2100" priority="1906" operator="equal">
      <formula>"YES"</formula>
    </cfRule>
  </conditionalFormatting>
  <conditionalFormatting sqref="BF27">
    <cfRule type="cellIs" dxfId="2099" priority="1905" operator="equal">
      <formula>"YES"</formula>
    </cfRule>
  </conditionalFormatting>
  <conditionalFormatting sqref="BD27">
    <cfRule type="cellIs" dxfId="2098" priority="1904" operator="equal">
      <formula>"YES"</formula>
    </cfRule>
  </conditionalFormatting>
  <conditionalFormatting sqref="BH27">
    <cfRule type="cellIs" dxfId="2097" priority="1903" operator="equal">
      <formula>"YES"</formula>
    </cfRule>
  </conditionalFormatting>
  <conditionalFormatting sqref="BJ27">
    <cfRule type="cellIs" dxfId="2096" priority="1902" operator="equal">
      <formula>"YES"</formula>
    </cfRule>
  </conditionalFormatting>
  <conditionalFormatting sqref="C37:C41">
    <cfRule type="dataBar" priority="1901">
      <dataBar>
        <cfvo type="min"/>
        <cfvo type="max"/>
        <color rgb="FF63C384"/>
      </dataBar>
      <extLst>
        <ext xmlns:x14="http://schemas.microsoft.com/office/spreadsheetml/2009/9/main" uri="{B025F937-C7B1-47D3-B67F-A62EFF666E3E}">
          <x14:id>{3EF6C46D-C568-4BCD-8608-6900FAAC58F1}</x14:id>
        </ext>
      </extLst>
    </cfRule>
  </conditionalFormatting>
  <conditionalFormatting sqref="E37:E41">
    <cfRule type="dataBar" priority="1900">
      <dataBar>
        <cfvo type="min"/>
        <cfvo type="max"/>
        <color rgb="FF63C384"/>
      </dataBar>
      <extLst>
        <ext xmlns:x14="http://schemas.microsoft.com/office/spreadsheetml/2009/9/main" uri="{B025F937-C7B1-47D3-B67F-A62EFF666E3E}">
          <x14:id>{E9BE6398-FF30-4497-AE22-51CF1EF20A0F}</x14:id>
        </ext>
      </extLst>
    </cfRule>
  </conditionalFormatting>
  <conditionalFormatting sqref="G37:G41">
    <cfRule type="dataBar" priority="1899">
      <dataBar>
        <cfvo type="min"/>
        <cfvo type="max"/>
        <color rgb="FF63C384"/>
      </dataBar>
      <extLst>
        <ext xmlns:x14="http://schemas.microsoft.com/office/spreadsheetml/2009/9/main" uri="{B025F937-C7B1-47D3-B67F-A62EFF666E3E}">
          <x14:id>{53A45E53-B688-448B-82CF-7F7FBF2FF340}</x14:id>
        </ext>
      </extLst>
    </cfRule>
  </conditionalFormatting>
  <conditionalFormatting sqref="K37:K41">
    <cfRule type="dataBar" priority="1898">
      <dataBar>
        <cfvo type="min"/>
        <cfvo type="max"/>
        <color rgb="FF63C384"/>
      </dataBar>
      <extLst>
        <ext xmlns:x14="http://schemas.microsoft.com/office/spreadsheetml/2009/9/main" uri="{B025F937-C7B1-47D3-B67F-A62EFF666E3E}">
          <x14:id>{28DD1264-D0AC-48D3-B89D-4C7FD156310D}</x14:id>
        </ext>
      </extLst>
    </cfRule>
  </conditionalFormatting>
  <conditionalFormatting sqref="I37:I41">
    <cfRule type="dataBar" priority="1897">
      <dataBar>
        <cfvo type="min"/>
        <cfvo type="max"/>
        <color rgb="FF63C384"/>
      </dataBar>
      <extLst>
        <ext xmlns:x14="http://schemas.microsoft.com/office/spreadsheetml/2009/9/main" uri="{B025F937-C7B1-47D3-B67F-A62EFF666E3E}">
          <x14:id>{210B689E-BAF5-412D-920C-07DF229B426F}</x14:id>
        </ext>
      </extLst>
    </cfRule>
  </conditionalFormatting>
  <conditionalFormatting sqref="M37:M41">
    <cfRule type="dataBar" priority="1896">
      <dataBar>
        <cfvo type="min"/>
        <cfvo type="max"/>
        <color rgb="FF63C384"/>
      </dataBar>
      <extLst>
        <ext xmlns:x14="http://schemas.microsoft.com/office/spreadsheetml/2009/9/main" uri="{B025F937-C7B1-47D3-B67F-A62EFF666E3E}">
          <x14:id>{712A69DD-EE1F-469F-88C4-882E4EB79E94}</x14:id>
        </ext>
      </extLst>
    </cfRule>
  </conditionalFormatting>
  <conditionalFormatting sqref="O37:O41">
    <cfRule type="dataBar" priority="1895">
      <dataBar>
        <cfvo type="min"/>
        <cfvo type="max"/>
        <color rgb="FF63C384"/>
      </dataBar>
      <extLst>
        <ext xmlns:x14="http://schemas.microsoft.com/office/spreadsheetml/2009/9/main" uri="{B025F937-C7B1-47D3-B67F-A62EFF666E3E}">
          <x14:id>{BBECF62B-B365-49BF-B4B4-131A1B90A31A}</x14:id>
        </ext>
      </extLst>
    </cfRule>
  </conditionalFormatting>
  <conditionalFormatting sqref="Q37:Q41">
    <cfRule type="dataBar" priority="1894">
      <dataBar>
        <cfvo type="min"/>
        <cfvo type="max"/>
        <color rgb="FF63C384"/>
      </dataBar>
      <extLst>
        <ext xmlns:x14="http://schemas.microsoft.com/office/spreadsheetml/2009/9/main" uri="{B025F937-C7B1-47D3-B67F-A62EFF666E3E}">
          <x14:id>{3CF8258F-D612-4DA3-BFFA-AC28F672EF71}</x14:id>
        </ext>
      </extLst>
    </cfRule>
  </conditionalFormatting>
  <conditionalFormatting sqref="S37:S41">
    <cfRule type="dataBar" priority="1893">
      <dataBar>
        <cfvo type="min"/>
        <cfvo type="max"/>
        <color rgb="FF63C384"/>
      </dataBar>
      <extLst>
        <ext xmlns:x14="http://schemas.microsoft.com/office/spreadsheetml/2009/9/main" uri="{B025F937-C7B1-47D3-B67F-A62EFF666E3E}">
          <x14:id>{D19F3F9F-3D90-40E9-ADE7-E5714A9E85DF}</x14:id>
        </ext>
      </extLst>
    </cfRule>
  </conditionalFormatting>
  <conditionalFormatting sqref="U37:U41">
    <cfRule type="dataBar" priority="1892">
      <dataBar>
        <cfvo type="min"/>
        <cfvo type="max"/>
        <color rgb="FF63C384"/>
      </dataBar>
      <extLst>
        <ext xmlns:x14="http://schemas.microsoft.com/office/spreadsheetml/2009/9/main" uri="{B025F937-C7B1-47D3-B67F-A62EFF666E3E}">
          <x14:id>{8D9CF6D2-539D-4EE3-A8BA-FA872306B206}</x14:id>
        </ext>
      </extLst>
    </cfRule>
  </conditionalFormatting>
  <conditionalFormatting sqref="W37:W41">
    <cfRule type="dataBar" priority="1891">
      <dataBar>
        <cfvo type="min"/>
        <cfvo type="max"/>
        <color rgb="FF63C384"/>
      </dataBar>
      <extLst>
        <ext xmlns:x14="http://schemas.microsoft.com/office/spreadsheetml/2009/9/main" uri="{B025F937-C7B1-47D3-B67F-A62EFF666E3E}">
          <x14:id>{EEFAD8A8-7A66-4455-90FD-24277CB99906}</x14:id>
        </ext>
      </extLst>
    </cfRule>
  </conditionalFormatting>
  <conditionalFormatting sqref="Y37:Y41">
    <cfRule type="dataBar" priority="1890">
      <dataBar>
        <cfvo type="min"/>
        <cfvo type="max"/>
        <color rgb="FF63C384"/>
      </dataBar>
      <extLst>
        <ext xmlns:x14="http://schemas.microsoft.com/office/spreadsheetml/2009/9/main" uri="{B025F937-C7B1-47D3-B67F-A62EFF666E3E}">
          <x14:id>{1163D964-FB4E-41EC-8B60-2AAA68A53147}</x14:id>
        </ext>
      </extLst>
    </cfRule>
  </conditionalFormatting>
  <conditionalFormatting sqref="AA37:AA41">
    <cfRule type="dataBar" priority="1889">
      <dataBar>
        <cfvo type="min"/>
        <cfvo type="max"/>
        <color rgb="FF63C384"/>
      </dataBar>
      <extLst>
        <ext xmlns:x14="http://schemas.microsoft.com/office/spreadsheetml/2009/9/main" uri="{B025F937-C7B1-47D3-B67F-A62EFF666E3E}">
          <x14:id>{3AF0F300-1566-4241-9BB0-F8446137D923}</x14:id>
        </ext>
      </extLst>
    </cfRule>
  </conditionalFormatting>
  <conditionalFormatting sqref="AC37:AC41">
    <cfRule type="dataBar" priority="1888">
      <dataBar>
        <cfvo type="min"/>
        <cfvo type="max"/>
        <color rgb="FF63C384"/>
      </dataBar>
      <extLst>
        <ext xmlns:x14="http://schemas.microsoft.com/office/spreadsheetml/2009/9/main" uri="{B025F937-C7B1-47D3-B67F-A62EFF666E3E}">
          <x14:id>{14F9CAF5-31E0-408C-8E89-8E3DA432CEE1}</x14:id>
        </ext>
      </extLst>
    </cfRule>
  </conditionalFormatting>
  <conditionalFormatting sqref="AE37:AE41">
    <cfRule type="dataBar" priority="1887">
      <dataBar>
        <cfvo type="min"/>
        <cfvo type="max"/>
        <color rgb="FF63C384"/>
      </dataBar>
      <extLst>
        <ext xmlns:x14="http://schemas.microsoft.com/office/spreadsheetml/2009/9/main" uri="{B025F937-C7B1-47D3-B67F-A62EFF666E3E}">
          <x14:id>{AAA808CE-4EC5-4164-BF00-8799437A87BC}</x14:id>
        </ext>
      </extLst>
    </cfRule>
  </conditionalFormatting>
  <conditionalFormatting sqref="AG37:AG41">
    <cfRule type="dataBar" priority="1886">
      <dataBar>
        <cfvo type="min"/>
        <cfvo type="max"/>
        <color rgb="FF63C384"/>
      </dataBar>
      <extLst>
        <ext xmlns:x14="http://schemas.microsoft.com/office/spreadsheetml/2009/9/main" uri="{B025F937-C7B1-47D3-B67F-A62EFF666E3E}">
          <x14:id>{D0B2FD6F-0DDB-449E-BE62-73AD77CEAE42}</x14:id>
        </ext>
      </extLst>
    </cfRule>
  </conditionalFormatting>
  <conditionalFormatting sqref="AI37:AI41">
    <cfRule type="dataBar" priority="1885">
      <dataBar>
        <cfvo type="min"/>
        <cfvo type="max"/>
        <color rgb="FF63C384"/>
      </dataBar>
      <extLst>
        <ext xmlns:x14="http://schemas.microsoft.com/office/spreadsheetml/2009/9/main" uri="{B025F937-C7B1-47D3-B67F-A62EFF666E3E}">
          <x14:id>{0B677425-FD8D-43BE-9A64-89D71E7D7943}</x14:id>
        </ext>
      </extLst>
    </cfRule>
  </conditionalFormatting>
  <conditionalFormatting sqref="AK37:AK41">
    <cfRule type="dataBar" priority="1884">
      <dataBar>
        <cfvo type="min"/>
        <cfvo type="max"/>
        <color rgb="FF63C384"/>
      </dataBar>
      <extLst>
        <ext xmlns:x14="http://schemas.microsoft.com/office/spreadsheetml/2009/9/main" uri="{B025F937-C7B1-47D3-B67F-A62EFF666E3E}">
          <x14:id>{51D57FBE-7956-446A-A5AF-436CD5A8F039}</x14:id>
        </ext>
      </extLst>
    </cfRule>
  </conditionalFormatting>
  <conditionalFormatting sqref="AY37:AY41">
    <cfRule type="dataBar" priority="1883">
      <dataBar>
        <cfvo type="min"/>
        <cfvo type="max"/>
        <color rgb="FF63C384"/>
      </dataBar>
      <extLst>
        <ext xmlns:x14="http://schemas.microsoft.com/office/spreadsheetml/2009/9/main" uri="{B025F937-C7B1-47D3-B67F-A62EFF666E3E}">
          <x14:id>{BDAFF17B-63E8-44E2-87FD-EC173584D7D0}</x14:id>
        </ext>
      </extLst>
    </cfRule>
  </conditionalFormatting>
  <conditionalFormatting sqref="BA37:BA41">
    <cfRule type="dataBar" priority="1882">
      <dataBar>
        <cfvo type="min"/>
        <cfvo type="max"/>
        <color rgb="FF63C384"/>
      </dataBar>
      <extLst>
        <ext xmlns:x14="http://schemas.microsoft.com/office/spreadsheetml/2009/9/main" uri="{B025F937-C7B1-47D3-B67F-A62EFF666E3E}">
          <x14:id>{4BF660BE-3763-4A27-A935-8144AC301474}</x14:id>
        </ext>
      </extLst>
    </cfRule>
  </conditionalFormatting>
  <conditionalFormatting sqref="BC37:BC41">
    <cfRule type="dataBar" priority="1881">
      <dataBar>
        <cfvo type="min"/>
        <cfvo type="max"/>
        <color rgb="FF63C384"/>
      </dataBar>
      <extLst>
        <ext xmlns:x14="http://schemas.microsoft.com/office/spreadsheetml/2009/9/main" uri="{B025F937-C7B1-47D3-B67F-A62EFF666E3E}">
          <x14:id>{C775CFCE-4496-4257-8328-02D80EC68C36}</x14:id>
        </ext>
      </extLst>
    </cfRule>
  </conditionalFormatting>
  <conditionalFormatting sqref="BE37:BE41">
    <cfRule type="dataBar" priority="1880">
      <dataBar>
        <cfvo type="min"/>
        <cfvo type="max"/>
        <color rgb="FF63C384"/>
      </dataBar>
      <extLst>
        <ext xmlns:x14="http://schemas.microsoft.com/office/spreadsheetml/2009/9/main" uri="{B025F937-C7B1-47D3-B67F-A62EFF666E3E}">
          <x14:id>{4E945AE7-199C-4275-AC85-204DC9B786DF}</x14:id>
        </ext>
      </extLst>
    </cfRule>
  </conditionalFormatting>
  <conditionalFormatting sqref="BK37:BK41">
    <cfRule type="dataBar" priority="1879">
      <dataBar>
        <cfvo type="min"/>
        <cfvo type="max"/>
        <color rgb="FF63C384"/>
      </dataBar>
      <extLst>
        <ext xmlns:x14="http://schemas.microsoft.com/office/spreadsheetml/2009/9/main" uri="{B025F937-C7B1-47D3-B67F-A62EFF666E3E}">
          <x14:id>{E3E1737F-62CA-4298-83AF-704D1EB65FB8}</x14:id>
        </ext>
      </extLst>
    </cfRule>
  </conditionalFormatting>
  <conditionalFormatting sqref="BI37:BI41">
    <cfRule type="dataBar" priority="1878">
      <dataBar>
        <cfvo type="min"/>
        <cfvo type="max"/>
        <color rgb="FF63C384"/>
      </dataBar>
      <extLst>
        <ext xmlns:x14="http://schemas.microsoft.com/office/spreadsheetml/2009/9/main" uri="{B025F937-C7B1-47D3-B67F-A62EFF666E3E}">
          <x14:id>{B8F4A85D-FDB2-4EAB-B43D-D6952C131414}</x14:id>
        </ext>
      </extLst>
    </cfRule>
  </conditionalFormatting>
  <conditionalFormatting sqref="BG37:BG41">
    <cfRule type="dataBar" priority="1877">
      <dataBar>
        <cfvo type="min"/>
        <cfvo type="max"/>
        <color rgb="FF63C384"/>
      </dataBar>
      <extLst>
        <ext xmlns:x14="http://schemas.microsoft.com/office/spreadsheetml/2009/9/main" uri="{B025F937-C7B1-47D3-B67F-A62EFF666E3E}">
          <x14:id>{AA26EC10-DF64-4F93-9E21-8D97A0872EFC}</x14:id>
        </ext>
      </extLst>
    </cfRule>
  </conditionalFormatting>
  <conditionalFormatting sqref="AM37:AM41">
    <cfRule type="dataBar" priority="1876">
      <dataBar>
        <cfvo type="min"/>
        <cfvo type="max"/>
        <color rgb="FF63C384"/>
      </dataBar>
      <extLst>
        <ext xmlns:x14="http://schemas.microsoft.com/office/spreadsheetml/2009/9/main" uri="{B025F937-C7B1-47D3-B67F-A62EFF666E3E}">
          <x14:id>{825481D1-2F49-47BC-8903-3D64E774807D}</x14:id>
        </ext>
      </extLst>
    </cfRule>
  </conditionalFormatting>
  <conditionalFormatting sqref="AQ37:AQ41">
    <cfRule type="dataBar" priority="1875">
      <dataBar>
        <cfvo type="min"/>
        <cfvo type="max"/>
        <color rgb="FF63C384"/>
      </dataBar>
      <extLst>
        <ext xmlns:x14="http://schemas.microsoft.com/office/spreadsheetml/2009/9/main" uri="{B025F937-C7B1-47D3-B67F-A62EFF666E3E}">
          <x14:id>{06238668-E70C-4CC2-8EB9-15E02C306834}</x14:id>
        </ext>
      </extLst>
    </cfRule>
  </conditionalFormatting>
  <conditionalFormatting sqref="AS37:AS41">
    <cfRule type="dataBar" priority="1874">
      <dataBar>
        <cfvo type="min"/>
        <cfvo type="max"/>
        <color rgb="FF63C384"/>
      </dataBar>
      <extLst>
        <ext xmlns:x14="http://schemas.microsoft.com/office/spreadsheetml/2009/9/main" uri="{B025F937-C7B1-47D3-B67F-A62EFF666E3E}">
          <x14:id>{14306A79-478F-43FB-ABA0-85B5B7F778A4}</x14:id>
        </ext>
      </extLst>
    </cfRule>
  </conditionalFormatting>
  <conditionalFormatting sqref="AO37:AO41">
    <cfRule type="dataBar" priority="1873">
      <dataBar>
        <cfvo type="min"/>
        <cfvo type="max"/>
        <color rgb="FF63C384"/>
      </dataBar>
      <extLst>
        <ext xmlns:x14="http://schemas.microsoft.com/office/spreadsheetml/2009/9/main" uri="{B025F937-C7B1-47D3-B67F-A62EFF666E3E}">
          <x14:id>{6E3FDE4D-65CE-43BA-A6E2-5F4960C3E37A}</x14:id>
        </ext>
      </extLst>
    </cfRule>
  </conditionalFormatting>
  <conditionalFormatting sqref="AU37:AU41">
    <cfRule type="dataBar" priority="1872">
      <dataBar>
        <cfvo type="min"/>
        <cfvo type="max"/>
        <color rgb="FF63C384"/>
      </dataBar>
      <extLst>
        <ext xmlns:x14="http://schemas.microsoft.com/office/spreadsheetml/2009/9/main" uri="{B025F937-C7B1-47D3-B67F-A62EFF666E3E}">
          <x14:id>{9B5B8465-E344-40EF-9EF3-53BCF83C9CB2}</x14:id>
        </ext>
      </extLst>
    </cfRule>
  </conditionalFormatting>
  <conditionalFormatting sqref="AW37:AW41">
    <cfRule type="dataBar" priority="1871">
      <dataBar>
        <cfvo type="min"/>
        <cfvo type="max"/>
        <color rgb="FF63C384"/>
      </dataBar>
      <extLst>
        <ext xmlns:x14="http://schemas.microsoft.com/office/spreadsheetml/2009/9/main" uri="{B025F937-C7B1-47D3-B67F-A62EFF666E3E}">
          <x14:id>{DF854DB3-AD8E-4647-8ADA-F61F891B2E3C}</x14:id>
        </ext>
      </extLst>
    </cfRule>
  </conditionalFormatting>
  <conditionalFormatting sqref="B37">
    <cfRule type="expression" dxfId="2095" priority="1868">
      <formula>C37&gt;67%</formula>
    </cfRule>
    <cfRule type="expression" dxfId="2094" priority="1869">
      <formula>C37&lt;34%</formula>
    </cfRule>
    <cfRule type="expression" dxfId="2093" priority="1870">
      <formula>AND(C37&lt;68%,C37&gt;33%)</formula>
    </cfRule>
  </conditionalFormatting>
  <conditionalFormatting sqref="B38">
    <cfRule type="expression" dxfId="2092" priority="1865">
      <formula>C38&gt;67%</formula>
    </cfRule>
    <cfRule type="expression" dxfId="2091" priority="1866">
      <formula>C38&lt;34%</formula>
    </cfRule>
    <cfRule type="expression" dxfId="2090" priority="1867">
      <formula>AND(C38&lt;68%,C38&gt;33%)</formula>
    </cfRule>
  </conditionalFormatting>
  <conditionalFormatting sqref="B41">
    <cfRule type="expression" dxfId="2089" priority="1862">
      <formula>C41&gt;67%</formula>
    </cfRule>
    <cfRule type="expression" dxfId="2088" priority="1863">
      <formula>C41&lt;34%</formula>
    </cfRule>
    <cfRule type="expression" dxfId="2087" priority="1864">
      <formula>AND(C41&lt;68%,C41&gt;33%)</formula>
    </cfRule>
  </conditionalFormatting>
  <conditionalFormatting sqref="D37">
    <cfRule type="expression" dxfId="2086" priority="1859">
      <formula>E37&gt;67%</formula>
    </cfRule>
    <cfRule type="expression" dxfId="2085" priority="1860">
      <formula>E37&lt;34%</formula>
    </cfRule>
    <cfRule type="expression" dxfId="2084" priority="1861">
      <formula>AND(E37&lt;68%,E37&gt;33%)</formula>
    </cfRule>
  </conditionalFormatting>
  <conditionalFormatting sqref="D38">
    <cfRule type="expression" dxfId="2083" priority="1856">
      <formula>E38&gt;67%</formula>
    </cfRule>
    <cfRule type="expression" dxfId="2082" priority="1857">
      <formula>E38&lt;34%</formula>
    </cfRule>
    <cfRule type="expression" dxfId="2081" priority="1858">
      <formula>AND(E38&lt;68%,E38&gt;33%)</formula>
    </cfRule>
  </conditionalFormatting>
  <conditionalFormatting sqref="D41">
    <cfRule type="expression" dxfId="2080" priority="1853">
      <formula>E41&gt;67%</formula>
    </cfRule>
    <cfRule type="expression" dxfId="2079" priority="1854">
      <formula>E41&lt;34%</formula>
    </cfRule>
    <cfRule type="expression" dxfId="2078" priority="1855">
      <formula>AND(E41&lt;68%,E41&gt;33%)</formula>
    </cfRule>
  </conditionalFormatting>
  <conditionalFormatting sqref="F37">
    <cfRule type="expression" dxfId="2077" priority="1850">
      <formula>G37&gt;67%</formula>
    </cfRule>
    <cfRule type="expression" dxfId="2076" priority="1851">
      <formula>G37&lt;34%</formula>
    </cfRule>
    <cfRule type="expression" dxfId="2075" priority="1852">
      <formula>AND(G37&lt;68%,G37&gt;33%)</formula>
    </cfRule>
  </conditionalFormatting>
  <conditionalFormatting sqref="F38">
    <cfRule type="expression" dxfId="2074" priority="1847">
      <formula>G38&gt;67%</formula>
    </cfRule>
    <cfRule type="expression" dxfId="2073" priority="1848">
      <formula>G38&lt;34%</formula>
    </cfRule>
    <cfRule type="expression" dxfId="2072" priority="1849">
      <formula>AND(G38&lt;68%,G38&gt;33%)</formula>
    </cfRule>
  </conditionalFormatting>
  <conditionalFormatting sqref="F41">
    <cfRule type="expression" dxfId="2071" priority="1844">
      <formula>G41&gt;67%</formula>
    </cfRule>
    <cfRule type="expression" dxfId="2070" priority="1845">
      <formula>G41&lt;34%</formula>
    </cfRule>
    <cfRule type="expression" dxfId="2069" priority="1846">
      <formula>AND(G41&lt;68%,G41&gt;33%)</formula>
    </cfRule>
  </conditionalFormatting>
  <conditionalFormatting sqref="H37">
    <cfRule type="expression" dxfId="2068" priority="1841">
      <formula>I37&gt;67%</formula>
    </cfRule>
    <cfRule type="expression" dxfId="2067" priority="1842">
      <formula>I37&lt;34%</formula>
    </cfRule>
    <cfRule type="expression" dxfId="2066" priority="1843">
      <formula>AND(I37&lt;68%,I37&gt;33%)</formula>
    </cfRule>
  </conditionalFormatting>
  <conditionalFormatting sqref="H38">
    <cfRule type="expression" dxfId="2065" priority="1838">
      <formula>I38&gt;67%</formula>
    </cfRule>
    <cfRule type="expression" dxfId="2064" priority="1839">
      <formula>I38&lt;34%</formula>
    </cfRule>
    <cfRule type="expression" dxfId="2063" priority="1840">
      <formula>AND(I38&lt;68%,I38&gt;33%)</formula>
    </cfRule>
  </conditionalFormatting>
  <conditionalFormatting sqref="H41">
    <cfRule type="expression" dxfId="2062" priority="1835">
      <formula>I41&gt;67%</formula>
    </cfRule>
    <cfRule type="expression" dxfId="2061" priority="1836">
      <formula>I41&lt;34%</formula>
    </cfRule>
    <cfRule type="expression" dxfId="2060" priority="1837">
      <formula>AND(I41&lt;68%,I41&gt;33%)</formula>
    </cfRule>
  </conditionalFormatting>
  <conditionalFormatting sqref="J37">
    <cfRule type="expression" dxfId="2059" priority="1832">
      <formula>K37&gt;67%</formula>
    </cfRule>
    <cfRule type="expression" dxfId="2058" priority="1833">
      <formula>K37&lt;34%</formula>
    </cfRule>
    <cfRule type="expression" dxfId="2057" priority="1834">
      <formula>AND(K37&lt;68%,K37&gt;33%)</formula>
    </cfRule>
  </conditionalFormatting>
  <conditionalFormatting sqref="J38">
    <cfRule type="expression" dxfId="2056" priority="1829">
      <formula>K38&gt;67%</formula>
    </cfRule>
    <cfRule type="expression" dxfId="2055" priority="1830">
      <formula>K38&lt;34%</formula>
    </cfRule>
    <cfRule type="expression" dxfId="2054" priority="1831">
      <formula>AND(K38&lt;68%,K38&gt;33%)</formula>
    </cfRule>
  </conditionalFormatting>
  <conditionalFormatting sqref="J41">
    <cfRule type="expression" dxfId="2053" priority="1826">
      <formula>K41&gt;67%</formula>
    </cfRule>
    <cfRule type="expression" dxfId="2052" priority="1827">
      <formula>K41&lt;34%</formula>
    </cfRule>
    <cfRule type="expression" dxfId="2051" priority="1828">
      <formula>AND(K41&lt;68%,K41&gt;33%)</formula>
    </cfRule>
  </conditionalFormatting>
  <conditionalFormatting sqref="L37">
    <cfRule type="expression" dxfId="2050" priority="1823">
      <formula>M37&gt;67%</formula>
    </cfRule>
    <cfRule type="expression" dxfId="2049" priority="1824">
      <formula>M37&lt;34%</formula>
    </cfRule>
    <cfRule type="expression" dxfId="2048" priority="1825">
      <formula>AND(M37&lt;68%,M37&gt;33%)</formula>
    </cfRule>
  </conditionalFormatting>
  <conditionalFormatting sqref="L38">
    <cfRule type="expression" dxfId="2047" priority="1820">
      <formula>M38&gt;67%</formula>
    </cfRule>
    <cfRule type="expression" dxfId="2046" priority="1821">
      <formula>M38&lt;34%</formula>
    </cfRule>
    <cfRule type="expression" dxfId="2045" priority="1822">
      <formula>AND(M38&lt;68%,M38&gt;33%)</formula>
    </cfRule>
  </conditionalFormatting>
  <conditionalFormatting sqref="L41">
    <cfRule type="expression" dxfId="2044" priority="1817">
      <formula>M41&gt;67%</formula>
    </cfRule>
    <cfRule type="expression" dxfId="2043" priority="1818">
      <formula>M41&lt;34%</formula>
    </cfRule>
    <cfRule type="expression" dxfId="2042" priority="1819">
      <formula>AND(M41&lt;68%,M41&gt;33%)</formula>
    </cfRule>
  </conditionalFormatting>
  <conditionalFormatting sqref="N37">
    <cfRule type="expression" dxfId="2041" priority="1814">
      <formula>O37&gt;67%</formula>
    </cfRule>
    <cfRule type="expression" dxfId="2040" priority="1815">
      <formula>O37&lt;34%</formula>
    </cfRule>
    <cfRule type="expression" dxfId="2039" priority="1816">
      <formula>AND(O37&lt;68%,O37&gt;33%)</formula>
    </cfRule>
  </conditionalFormatting>
  <conditionalFormatting sqref="N38">
    <cfRule type="expression" dxfId="2038" priority="1811">
      <formula>O38&gt;67%</formula>
    </cfRule>
    <cfRule type="expression" dxfId="2037" priority="1812">
      <formula>O38&lt;34%</formula>
    </cfRule>
    <cfRule type="expression" dxfId="2036" priority="1813">
      <formula>AND(O38&lt;68%,O38&gt;33%)</formula>
    </cfRule>
  </conditionalFormatting>
  <conditionalFormatting sqref="N41">
    <cfRule type="expression" dxfId="2035" priority="1808">
      <formula>O41&gt;67%</formula>
    </cfRule>
    <cfRule type="expression" dxfId="2034" priority="1809">
      <formula>O41&lt;34%</formula>
    </cfRule>
    <cfRule type="expression" dxfId="2033" priority="1810">
      <formula>AND(O41&lt;68%,O41&gt;33%)</formula>
    </cfRule>
  </conditionalFormatting>
  <conditionalFormatting sqref="P37">
    <cfRule type="expression" dxfId="2032" priority="1805">
      <formula>Q37&gt;67%</formula>
    </cfRule>
    <cfRule type="expression" dxfId="2031" priority="1806">
      <formula>Q37&lt;34%</formula>
    </cfRule>
    <cfRule type="expression" dxfId="2030" priority="1807">
      <formula>AND(Q37&lt;68%,Q37&gt;33%)</formula>
    </cfRule>
  </conditionalFormatting>
  <conditionalFormatting sqref="P38">
    <cfRule type="expression" dxfId="2029" priority="1802">
      <formula>Q38&gt;67%</formula>
    </cfRule>
    <cfRule type="expression" dxfId="2028" priority="1803">
      <formula>Q38&lt;34%</formula>
    </cfRule>
    <cfRule type="expression" dxfId="2027" priority="1804">
      <formula>AND(Q38&lt;68%,Q38&gt;33%)</formula>
    </cfRule>
  </conditionalFormatting>
  <conditionalFormatting sqref="P41">
    <cfRule type="expression" dxfId="2026" priority="1799">
      <formula>Q41&gt;67%</formula>
    </cfRule>
    <cfRule type="expression" dxfId="2025" priority="1800">
      <formula>Q41&lt;34%</formula>
    </cfRule>
    <cfRule type="expression" dxfId="2024" priority="1801">
      <formula>AND(Q41&lt;68%,Q41&gt;33%)</formula>
    </cfRule>
  </conditionalFormatting>
  <conditionalFormatting sqref="R37">
    <cfRule type="expression" dxfId="2023" priority="1796">
      <formula>S37&gt;67%</formula>
    </cfRule>
    <cfRule type="expression" dxfId="2022" priority="1797">
      <formula>S37&lt;34%</formula>
    </cfRule>
    <cfRule type="expression" dxfId="2021" priority="1798">
      <formula>AND(S37&lt;68%,S37&gt;33%)</formula>
    </cfRule>
  </conditionalFormatting>
  <conditionalFormatting sqref="R38">
    <cfRule type="expression" dxfId="2020" priority="1793">
      <formula>S38&gt;67%</formula>
    </cfRule>
    <cfRule type="expression" dxfId="2019" priority="1794">
      <formula>S38&lt;34%</formula>
    </cfRule>
    <cfRule type="expression" dxfId="2018" priority="1795">
      <formula>AND(S38&lt;68%,S38&gt;33%)</formula>
    </cfRule>
  </conditionalFormatting>
  <conditionalFormatting sqref="R41">
    <cfRule type="expression" dxfId="2017" priority="1790">
      <formula>S41&gt;67%</formula>
    </cfRule>
    <cfRule type="expression" dxfId="2016" priority="1791">
      <formula>S41&lt;34%</formula>
    </cfRule>
    <cfRule type="expression" dxfId="2015" priority="1792">
      <formula>AND(S41&lt;68%,S41&gt;33%)</formula>
    </cfRule>
  </conditionalFormatting>
  <conditionalFormatting sqref="T37">
    <cfRule type="expression" dxfId="2014" priority="1787">
      <formula>U37&gt;67%</formula>
    </cfRule>
    <cfRule type="expression" dxfId="2013" priority="1788">
      <formula>U37&lt;34%</formula>
    </cfRule>
    <cfRule type="expression" dxfId="2012" priority="1789">
      <formula>AND(U37&lt;68%,U37&gt;33%)</formula>
    </cfRule>
  </conditionalFormatting>
  <conditionalFormatting sqref="T38">
    <cfRule type="expression" dxfId="2011" priority="1784">
      <formula>U38&gt;67%</formula>
    </cfRule>
    <cfRule type="expression" dxfId="2010" priority="1785">
      <formula>U38&lt;34%</formula>
    </cfRule>
    <cfRule type="expression" dxfId="2009" priority="1786">
      <formula>AND(U38&lt;68%,U38&gt;33%)</formula>
    </cfRule>
  </conditionalFormatting>
  <conditionalFormatting sqref="T41">
    <cfRule type="expression" dxfId="2008" priority="1781">
      <formula>U41&gt;67%</formula>
    </cfRule>
    <cfRule type="expression" dxfId="2007" priority="1782">
      <formula>U41&lt;34%</formula>
    </cfRule>
    <cfRule type="expression" dxfId="2006" priority="1783">
      <formula>AND(U41&lt;68%,U41&gt;33%)</formula>
    </cfRule>
  </conditionalFormatting>
  <conditionalFormatting sqref="V37">
    <cfRule type="expression" dxfId="2005" priority="1778">
      <formula>W37&gt;67%</formula>
    </cfRule>
    <cfRule type="expression" dxfId="2004" priority="1779">
      <formula>W37&lt;34%</formula>
    </cfRule>
    <cfRule type="expression" dxfId="2003" priority="1780">
      <formula>AND(W37&lt;68%,W37&gt;33%)</formula>
    </cfRule>
  </conditionalFormatting>
  <conditionalFormatting sqref="V38">
    <cfRule type="expression" dxfId="2002" priority="1775">
      <formula>W38&gt;67%</formula>
    </cfRule>
    <cfRule type="expression" dxfId="2001" priority="1776">
      <formula>W38&lt;34%</formula>
    </cfRule>
    <cfRule type="expression" dxfId="2000" priority="1777">
      <formula>AND(W38&lt;68%,W38&gt;33%)</formula>
    </cfRule>
  </conditionalFormatting>
  <conditionalFormatting sqref="V41">
    <cfRule type="expression" dxfId="1999" priority="1772">
      <formula>W41&gt;67%</formula>
    </cfRule>
    <cfRule type="expression" dxfId="1998" priority="1773">
      <formula>W41&lt;34%</formula>
    </cfRule>
    <cfRule type="expression" dxfId="1997" priority="1774">
      <formula>AND(W41&lt;68%,W41&gt;33%)</formula>
    </cfRule>
  </conditionalFormatting>
  <conditionalFormatting sqref="X37">
    <cfRule type="expression" dxfId="1996" priority="1769">
      <formula>Y37&gt;67%</formula>
    </cfRule>
    <cfRule type="expression" dxfId="1995" priority="1770">
      <formula>Y37&lt;34%</formula>
    </cfRule>
    <cfRule type="expression" dxfId="1994" priority="1771">
      <formula>AND(Y37&lt;68%,Y37&gt;33%)</formula>
    </cfRule>
  </conditionalFormatting>
  <conditionalFormatting sqref="X38">
    <cfRule type="expression" dxfId="1993" priority="1766">
      <formula>Y38&gt;67%</formula>
    </cfRule>
    <cfRule type="expression" dxfId="1992" priority="1767">
      <formula>Y38&lt;34%</formula>
    </cfRule>
    <cfRule type="expression" dxfId="1991" priority="1768">
      <formula>AND(Y38&lt;68%,Y38&gt;33%)</formula>
    </cfRule>
  </conditionalFormatting>
  <conditionalFormatting sqref="X41">
    <cfRule type="expression" dxfId="1990" priority="1763">
      <formula>Y41&gt;67%</formula>
    </cfRule>
    <cfRule type="expression" dxfId="1989" priority="1764">
      <formula>Y41&lt;34%</formula>
    </cfRule>
    <cfRule type="expression" dxfId="1988" priority="1765">
      <formula>AND(Y41&lt;68%,Y41&gt;33%)</formula>
    </cfRule>
  </conditionalFormatting>
  <conditionalFormatting sqref="Z37">
    <cfRule type="expression" dxfId="1987" priority="1760">
      <formula>AA37&gt;67%</formula>
    </cfRule>
    <cfRule type="expression" dxfId="1986" priority="1761">
      <formula>AA37&lt;34%</formula>
    </cfRule>
    <cfRule type="expression" dxfId="1985" priority="1762">
      <formula>AND(AA37&lt;68%,AA37&gt;33%)</formula>
    </cfRule>
  </conditionalFormatting>
  <conditionalFormatting sqref="Z38">
    <cfRule type="expression" dxfId="1984" priority="1757">
      <formula>AA38&gt;67%</formula>
    </cfRule>
    <cfRule type="expression" dxfId="1983" priority="1758">
      <formula>AA38&lt;34%</formula>
    </cfRule>
    <cfRule type="expression" dxfId="1982" priority="1759">
      <formula>AND(AA38&lt;68%,AA38&gt;33%)</formula>
    </cfRule>
  </conditionalFormatting>
  <conditionalFormatting sqref="Z41">
    <cfRule type="expression" dxfId="1981" priority="1754">
      <formula>AA41&gt;67%</formula>
    </cfRule>
    <cfRule type="expression" dxfId="1980" priority="1755">
      <formula>AA41&lt;34%</formula>
    </cfRule>
    <cfRule type="expression" dxfId="1979" priority="1756">
      <formula>AND(AA41&lt;68%,AA41&gt;33%)</formula>
    </cfRule>
  </conditionalFormatting>
  <conditionalFormatting sqref="AB41">
    <cfRule type="expression" dxfId="1978" priority="1751">
      <formula>AC41&gt;67%</formula>
    </cfRule>
    <cfRule type="expression" dxfId="1977" priority="1752">
      <formula>AC41&lt;34%</formula>
    </cfRule>
    <cfRule type="expression" dxfId="1976" priority="1753">
      <formula>AND(AC41&lt;68%,AC41&gt;33%)</formula>
    </cfRule>
  </conditionalFormatting>
  <conditionalFormatting sqref="AD41">
    <cfRule type="expression" dxfId="1975" priority="1748">
      <formula>AE41&gt;67%</formula>
    </cfRule>
    <cfRule type="expression" dxfId="1974" priority="1749">
      <formula>AE41&lt;34%</formula>
    </cfRule>
    <cfRule type="expression" dxfId="1973" priority="1750">
      <formula>AND(AE41&lt;68%,AE41&gt;33%)</formula>
    </cfRule>
  </conditionalFormatting>
  <conditionalFormatting sqref="AF37">
    <cfRule type="expression" dxfId="1972" priority="1745">
      <formula>AG37&gt;67%</formula>
    </cfRule>
    <cfRule type="expression" dxfId="1971" priority="1746">
      <formula>AG37&lt;34%</formula>
    </cfRule>
    <cfRule type="expression" dxfId="1970" priority="1747">
      <formula>AND(AG37&lt;68%,AG37&gt;33%)</formula>
    </cfRule>
  </conditionalFormatting>
  <conditionalFormatting sqref="AF38">
    <cfRule type="expression" dxfId="1969" priority="1742">
      <formula>AG38&gt;67%</formula>
    </cfRule>
    <cfRule type="expression" dxfId="1968" priority="1743">
      <formula>AG38&lt;34%</formula>
    </cfRule>
    <cfRule type="expression" dxfId="1967" priority="1744">
      <formula>AND(AG38&lt;68%,AG38&gt;33%)</formula>
    </cfRule>
  </conditionalFormatting>
  <conditionalFormatting sqref="AF41">
    <cfRule type="expression" dxfId="1966" priority="1739">
      <formula>AG41&gt;67%</formula>
    </cfRule>
    <cfRule type="expression" dxfId="1965" priority="1740">
      <formula>AG41&lt;34%</formula>
    </cfRule>
    <cfRule type="expression" dxfId="1964" priority="1741">
      <formula>AND(AG41&lt;68%,AG41&gt;33%)</formula>
    </cfRule>
  </conditionalFormatting>
  <conditionalFormatting sqref="AH37">
    <cfRule type="expression" dxfId="1963" priority="1736">
      <formula>AI37&gt;67%</formula>
    </cfRule>
    <cfRule type="expression" dxfId="1962" priority="1737">
      <formula>AI37&lt;34%</formula>
    </cfRule>
    <cfRule type="expression" dxfId="1961" priority="1738">
      <formula>AND(AI37&lt;68%,AI37&gt;33%)</formula>
    </cfRule>
  </conditionalFormatting>
  <conditionalFormatting sqref="AH38">
    <cfRule type="expression" dxfId="1960" priority="1733">
      <formula>AI38&gt;67%</formula>
    </cfRule>
    <cfRule type="expression" dxfId="1959" priority="1734">
      <formula>AI38&lt;34%</formula>
    </cfRule>
    <cfRule type="expression" dxfId="1958" priority="1735">
      <formula>AND(AI38&lt;68%,AI38&gt;33%)</formula>
    </cfRule>
  </conditionalFormatting>
  <conditionalFormatting sqref="AH41">
    <cfRule type="expression" dxfId="1957" priority="1730">
      <formula>AI41&gt;67%</formula>
    </cfRule>
    <cfRule type="expression" dxfId="1956" priority="1731">
      <formula>AI41&lt;34%</formula>
    </cfRule>
    <cfRule type="expression" dxfId="1955" priority="1732">
      <formula>AND(AI41&lt;68%,AI41&gt;33%)</formula>
    </cfRule>
  </conditionalFormatting>
  <conditionalFormatting sqref="AJ37">
    <cfRule type="expression" dxfId="1954" priority="1727">
      <formula>AK37&gt;67%</formula>
    </cfRule>
    <cfRule type="expression" dxfId="1953" priority="1728">
      <formula>AK37&lt;34%</formula>
    </cfRule>
    <cfRule type="expression" dxfId="1952" priority="1729">
      <formula>AND(AK37&lt;68%,AK37&gt;33%)</formula>
    </cfRule>
  </conditionalFormatting>
  <conditionalFormatting sqref="AJ38">
    <cfRule type="expression" dxfId="1951" priority="1724">
      <formula>AK38&gt;67%</formula>
    </cfRule>
    <cfRule type="expression" dxfId="1950" priority="1725">
      <formula>AK38&lt;34%</formula>
    </cfRule>
    <cfRule type="expression" dxfId="1949" priority="1726">
      <formula>AND(AK38&lt;68%,AK38&gt;33%)</formula>
    </cfRule>
  </conditionalFormatting>
  <conditionalFormatting sqref="AJ41">
    <cfRule type="expression" dxfId="1948" priority="1721">
      <formula>AK41&gt;67%</formula>
    </cfRule>
    <cfRule type="expression" dxfId="1947" priority="1722">
      <formula>AK41&lt;34%</formula>
    </cfRule>
    <cfRule type="expression" dxfId="1946" priority="1723">
      <formula>AND(AK41&lt;68%,AK41&gt;33%)</formula>
    </cfRule>
  </conditionalFormatting>
  <conditionalFormatting sqref="AL37">
    <cfRule type="expression" dxfId="1945" priority="1718">
      <formula>AM37&gt;67%</formula>
    </cfRule>
    <cfRule type="expression" dxfId="1944" priority="1719">
      <formula>AM37&lt;34%</formula>
    </cfRule>
    <cfRule type="expression" dxfId="1943" priority="1720">
      <formula>AND(AM37&lt;68%,AM37&gt;33%)</formula>
    </cfRule>
  </conditionalFormatting>
  <conditionalFormatting sqref="AL38">
    <cfRule type="expression" dxfId="1942" priority="1715">
      <formula>AM38&gt;67%</formula>
    </cfRule>
    <cfRule type="expression" dxfId="1941" priority="1716">
      <formula>AM38&lt;34%</formula>
    </cfRule>
    <cfRule type="expression" dxfId="1940" priority="1717">
      <formula>AND(AM38&lt;68%,AM38&gt;33%)</formula>
    </cfRule>
  </conditionalFormatting>
  <conditionalFormatting sqref="AL41">
    <cfRule type="expression" dxfId="1939" priority="1712">
      <formula>AM41&gt;67%</formula>
    </cfRule>
    <cfRule type="expression" dxfId="1938" priority="1713">
      <formula>AM41&lt;34%</formula>
    </cfRule>
    <cfRule type="expression" dxfId="1937" priority="1714">
      <formula>AND(AM41&lt;68%,AM41&gt;33%)</formula>
    </cfRule>
  </conditionalFormatting>
  <conditionalFormatting sqref="AN37">
    <cfRule type="expression" dxfId="1936" priority="1709">
      <formula>AO37&gt;67%</formula>
    </cfRule>
    <cfRule type="expression" dxfId="1935" priority="1710">
      <formula>AO37&lt;34%</formula>
    </cfRule>
    <cfRule type="expression" dxfId="1934" priority="1711">
      <formula>AND(AO37&lt;68%,AO37&gt;33%)</formula>
    </cfRule>
  </conditionalFormatting>
  <conditionalFormatting sqref="AN38">
    <cfRule type="expression" dxfId="1933" priority="1706">
      <formula>AO38&gt;67%</formula>
    </cfRule>
    <cfRule type="expression" dxfId="1932" priority="1707">
      <formula>AO38&lt;34%</formula>
    </cfRule>
    <cfRule type="expression" dxfId="1931" priority="1708">
      <formula>AND(AO38&lt;68%,AO38&gt;33%)</formula>
    </cfRule>
  </conditionalFormatting>
  <conditionalFormatting sqref="AN41">
    <cfRule type="expression" dxfId="1930" priority="1703">
      <formula>AO41&gt;67%</formula>
    </cfRule>
    <cfRule type="expression" dxfId="1929" priority="1704">
      <formula>AO41&lt;34%</formula>
    </cfRule>
    <cfRule type="expression" dxfId="1928" priority="1705">
      <formula>AND(AO41&lt;68%,AO41&gt;33%)</formula>
    </cfRule>
  </conditionalFormatting>
  <conditionalFormatting sqref="AP37">
    <cfRule type="expression" dxfId="1927" priority="1700">
      <formula>AQ37&gt;67%</formula>
    </cfRule>
    <cfRule type="expression" dxfId="1926" priority="1701">
      <formula>AQ37&lt;34%</formula>
    </cfRule>
    <cfRule type="expression" dxfId="1925" priority="1702">
      <formula>AND(AQ37&lt;68%,AQ37&gt;33%)</formula>
    </cfRule>
  </conditionalFormatting>
  <conditionalFormatting sqref="AP38">
    <cfRule type="expression" dxfId="1924" priority="1697">
      <formula>AQ38&gt;67%</formula>
    </cfRule>
    <cfRule type="expression" dxfId="1923" priority="1698">
      <formula>AQ38&lt;34%</formula>
    </cfRule>
    <cfRule type="expression" dxfId="1922" priority="1699">
      <formula>AND(AQ38&lt;68%,AQ38&gt;33%)</formula>
    </cfRule>
  </conditionalFormatting>
  <conditionalFormatting sqref="AP41">
    <cfRule type="expression" dxfId="1921" priority="1694">
      <formula>AQ41&gt;67%</formula>
    </cfRule>
    <cfRule type="expression" dxfId="1920" priority="1695">
      <formula>AQ41&lt;34%</formula>
    </cfRule>
    <cfRule type="expression" dxfId="1919" priority="1696">
      <formula>AND(AQ41&lt;68%,AQ41&gt;33%)</formula>
    </cfRule>
  </conditionalFormatting>
  <conditionalFormatting sqref="AR37">
    <cfRule type="expression" dxfId="1918" priority="1691">
      <formula>AS37&gt;67%</formula>
    </cfRule>
    <cfRule type="expression" dxfId="1917" priority="1692">
      <formula>AS37&lt;34%</formula>
    </cfRule>
    <cfRule type="expression" dxfId="1916" priority="1693">
      <formula>AND(AS37&lt;68%,AS37&gt;33%)</formula>
    </cfRule>
  </conditionalFormatting>
  <conditionalFormatting sqref="AR38">
    <cfRule type="expression" dxfId="1915" priority="1688">
      <formula>AS38&gt;67%</formula>
    </cfRule>
    <cfRule type="expression" dxfId="1914" priority="1689">
      <formula>AS38&lt;34%</formula>
    </cfRule>
    <cfRule type="expression" dxfId="1913" priority="1690">
      <formula>AND(AS38&lt;68%,AS38&gt;33%)</formula>
    </cfRule>
  </conditionalFormatting>
  <conditionalFormatting sqref="AR41">
    <cfRule type="expression" dxfId="1912" priority="1685">
      <formula>AS41&gt;67%</formula>
    </cfRule>
    <cfRule type="expression" dxfId="1911" priority="1686">
      <formula>AS41&lt;34%</formula>
    </cfRule>
    <cfRule type="expression" dxfId="1910" priority="1687">
      <formula>AND(AS41&lt;68%,AS41&gt;33%)</formula>
    </cfRule>
  </conditionalFormatting>
  <conditionalFormatting sqref="AT38">
    <cfRule type="expression" dxfId="1909" priority="1682">
      <formula>AU38&gt;67%</formula>
    </cfRule>
    <cfRule type="expression" dxfId="1908" priority="1683">
      <formula>AU38&lt;34%</formula>
    </cfRule>
    <cfRule type="expression" dxfId="1907" priority="1684">
      <formula>AND(AU38&lt;68%,AU38&gt;33%)</formula>
    </cfRule>
  </conditionalFormatting>
  <conditionalFormatting sqref="AT41">
    <cfRule type="expression" dxfId="1906" priority="1679">
      <formula>AU41&gt;67%</formula>
    </cfRule>
    <cfRule type="expression" dxfId="1905" priority="1680">
      <formula>AU41&lt;34%</formula>
    </cfRule>
    <cfRule type="expression" dxfId="1904" priority="1681">
      <formula>AND(AU41&lt;68%,AU41&gt;33%)</formula>
    </cfRule>
  </conditionalFormatting>
  <conditionalFormatting sqref="AV37">
    <cfRule type="expression" dxfId="1903" priority="1676">
      <formula>AW37&gt;67%</formula>
    </cfRule>
    <cfRule type="expression" dxfId="1902" priority="1677">
      <formula>AW37&lt;34%</formula>
    </cfRule>
    <cfRule type="expression" dxfId="1901" priority="1678">
      <formula>AND(AW37&lt;68%,AW37&gt;33%)</formula>
    </cfRule>
  </conditionalFormatting>
  <conditionalFormatting sqref="AV38">
    <cfRule type="expression" dxfId="1900" priority="1673">
      <formula>AW38&gt;67%</formula>
    </cfRule>
    <cfRule type="expression" dxfId="1899" priority="1674">
      <formula>AW38&lt;34%</formula>
    </cfRule>
    <cfRule type="expression" dxfId="1898" priority="1675">
      <formula>AND(AW38&lt;68%,AW38&gt;33%)</formula>
    </cfRule>
  </conditionalFormatting>
  <conditionalFormatting sqref="AV41">
    <cfRule type="expression" dxfId="1897" priority="1670">
      <formula>AW41&gt;67%</formula>
    </cfRule>
    <cfRule type="expression" dxfId="1896" priority="1671">
      <formula>AW41&lt;34%</formula>
    </cfRule>
    <cfRule type="expression" dxfId="1895" priority="1672">
      <formula>AND(AW41&lt;68%,AW41&gt;33%)</formula>
    </cfRule>
  </conditionalFormatting>
  <conditionalFormatting sqref="AX38">
    <cfRule type="expression" dxfId="1894" priority="1667">
      <formula>AY38&gt;67%</formula>
    </cfRule>
    <cfRule type="expression" dxfId="1893" priority="1668">
      <formula>AY38&lt;34%</formula>
    </cfRule>
    <cfRule type="expression" dxfId="1892" priority="1669">
      <formula>AND(AY38&lt;68%,AY38&gt;33%)</formula>
    </cfRule>
  </conditionalFormatting>
  <conditionalFormatting sqref="AX41">
    <cfRule type="expression" dxfId="1891" priority="1664">
      <formula>AY41&gt;67%</formula>
    </cfRule>
    <cfRule type="expression" dxfId="1890" priority="1665">
      <formula>AY41&lt;34%</formula>
    </cfRule>
    <cfRule type="expression" dxfId="1889" priority="1666">
      <formula>AND(AY41&lt;68%,AY41&gt;33%)</formula>
    </cfRule>
  </conditionalFormatting>
  <conditionalFormatting sqref="AZ41">
    <cfRule type="expression" dxfId="1888" priority="1658">
      <formula>BA41&gt;67%</formula>
    </cfRule>
    <cfRule type="expression" dxfId="1887" priority="1659">
      <formula>BA41&lt;34%</formula>
    </cfRule>
    <cfRule type="expression" dxfId="1886" priority="1660">
      <formula>AND(BA41&lt;68%,BA41&gt;33%)</formula>
    </cfRule>
  </conditionalFormatting>
  <conditionalFormatting sqref="AZ38">
    <cfRule type="expression" dxfId="1885" priority="1661">
      <formula>BA38&gt;67%</formula>
    </cfRule>
    <cfRule type="expression" dxfId="1884" priority="1662">
      <formula>BA38&lt;34%</formula>
    </cfRule>
    <cfRule type="expression" dxfId="1883" priority="1663">
      <formula>AND(BA38&lt;68%,BA38&gt;33%)</formula>
    </cfRule>
  </conditionalFormatting>
  <conditionalFormatting sqref="BB38">
    <cfRule type="expression" dxfId="1882" priority="1655">
      <formula>BC38&gt;67%</formula>
    </cfRule>
    <cfRule type="expression" dxfId="1881" priority="1656">
      <formula>BC38&lt;34%</formula>
    </cfRule>
    <cfRule type="expression" dxfId="1880" priority="1657">
      <formula>AND(BC38&lt;68%,BC38&gt;33%)</formula>
    </cfRule>
  </conditionalFormatting>
  <conditionalFormatting sqref="BB41">
    <cfRule type="expression" dxfId="1879" priority="1652">
      <formula>BC41&gt;67%</formula>
    </cfRule>
    <cfRule type="expression" dxfId="1878" priority="1653">
      <formula>BC41&lt;34%</formula>
    </cfRule>
    <cfRule type="expression" dxfId="1877" priority="1654">
      <formula>AND(BC41&lt;68%,BC41&gt;33%)</formula>
    </cfRule>
  </conditionalFormatting>
  <conditionalFormatting sqref="BD38">
    <cfRule type="expression" dxfId="1876" priority="1649">
      <formula>BE38&gt;67%</formula>
    </cfRule>
    <cfRule type="expression" dxfId="1875" priority="1650">
      <formula>BE38&lt;34%</formula>
    </cfRule>
    <cfRule type="expression" dxfId="1874" priority="1651">
      <formula>AND(BE38&lt;68%,BE38&gt;33%)</formula>
    </cfRule>
  </conditionalFormatting>
  <conditionalFormatting sqref="BD41">
    <cfRule type="expression" dxfId="1873" priority="1646">
      <formula>BE41&gt;67%</formula>
    </cfRule>
    <cfRule type="expression" dxfId="1872" priority="1647">
      <formula>BE41&lt;34%</formula>
    </cfRule>
    <cfRule type="expression" dxfId="1871" priority="1648">
      <formula>AND(BE41&lt;68%,BE41&gt;33%)</formula>
    </cfRule>
  </conditionalFormatting>
  <conditionalFormatting sqref="BF38">
    <cfRule type="expression" dxfId="1870" priority="1643">
      <formula>BG38&gt;67%</formula>
    </cfRule>
    <cfRule type="expression" dxfId="1869" priority="1644">
      <formula>BG38&lt;34%</formula>
    </cfRule>
    <cfRule type="expression" dxfId="1868" priority="1645">
      <formula>AND(BG38&lt;68%,BG38&gt;33%)</formula>
    </cfRule>
  </conditionalFormatting>
  <conditionalFormatting sqref="BF41">
    <cfRule type="expression" dxfId="1867" priority="1640">
      <formula>BG41&gt;67%</formula>
    </cfRule>
    <cfRule type="expression" dxfId="1866" priority="1641">
      <formula>BG41&lt;34%</formula>
    </cfRule>
    <cfRule type="expression" dxfId="1865" priority="1642">
      <formula>AND(BG41&lt;68%,BG41&gt;33%)</formula>
    </cfRule>
  </conditionalFormatting>
  <conditionalFormatting sqref="BH38">
    <cfRule type="expression" dxfId="1864" priority="1637">
      <formula>BI38&gt;67%</formula>
    </cfRule>
    <cfRule type="expression" dxfId="1863" priority="1638">
      <formula>BI38&lt;34%</formula>
    </cfRule>
    <cfRule type="expression" dxfId="1862" priority="1639">
      <formula>AND(BI38&lt;68%,BI38&gt;33%)</formula>
    </cfRule>
  </conditionalFormatting>
  <conditionalFormatting sqref="BH41">
    <cfRule type="expression" dxfId="1861" priority="1634">
      <formula>BI41&gt;67%</formula>
    </cfRule>
    <cfRule type="expression" dxfId="1860" priority="1635">
      <formula>BI41&lt;34%</formula>
    </cfRule>
    <cfRule type="expression" dxfId="1859" priority="1636">
      <formula>AND(BI41&lt;68%,BI41&gt;33%)</formula>
    </cfRule>
  </conditionalFormatting>
  <conditionalFormatting sqref="BJ38">
    <cfRule type="expression" dxfId="1858" priority="1631">
      <formula>BK38&gt;67%</formula>
    </cfRule>
    <cfRule type="expression" dxfId="1857" priority="1632">
      <formula>BK38&lt;34%</formula>
    </cfRule>
    <cfRule type="expression" dxfId="1856" priority="1633">
      <formula>AND(BK38&lt;68%,BK38&gt;33%)</formula>
    </cfRule>
  </conditionalFormatting>
  <conditionalFormatting sqref="BJ41">
    <cfRule type="expression" dxfId="1855" priority="1628">
      <formula>BK41&gt;67%</formula>
    </cfRule>
    <cfRule type="expression" dxfId="1854" priority="1629">
      <formula>BK41&lt;34%</formula>
    </cfRule>
    <cfRule type="expression" dxfId="1853" priority="1630">
      <formula>AND(BK41&lt;68%,BK41&gt;33%)</formula>
    </cfRule>
  </conditionalFormatting>
  <conditionalFormatting sqref="B39">
    <cfRule type="expression" dxfId="1852" priority="1627">
      <formula>"C11&gt;50%"</formula>
    </cfRule>
  </conditionalFormatting>
  <conditionalFormatting sqref="D39">
    <cfRule type="expression" dxfId="1851" priority="1626">
      <formula>"C11&gt;50%"</formula>
    </cfRule>
  </conditionalFormatting>
  <conditionalFormatting sqref="F39">
    <cfRule type="expression" dxfId="1850" priority="1625">
      <formula>"C11&gt;50%"</formula>
    </cfRule>
  </conditionalFormatting>
  <conditionalFormatting sqref="H39">
    <cfRule type="expression" dxfId="1849" priority="1624">
      <formula>"C11&gt;50%"</formula>
    </cfRule>
  </conditionalFormatting>
  <conditionalFormatting sqref="J39">
    <cfRule type="expression" dxfId="1848" priority="1623">
      <formula>"C11&gt;50%"</formula>
    </cfRule>
  </conditionalFormatting>
  <conditionalFormatting sqref="L39">
    <cfRule type="expression" dxfId="1847" priority="1622">
      <formula>"C11&gt;50%"</formula>
    </cfRule>
  </conditionalFormatting>
  <conditionalFormatting sqref="N39">
    <cfRule type="expression" dxfId="1846" priority="1621">
      <formula>"C11&gt;50%"</formula>
    </cfRule>
  </conditionalFormatting>
  <conditionalFormatting sqref="P39">
    <cfRule type="expression" dxfId="1845" priority="1620">
      <formula>"C11&gt;50%"</formula>
    </cfRule>
  </conditionalFormatting>
  <conditionalFormatting sqref="R39">
    <cfRule type="expression" dxfId="1844" priority="1619">
      <formula>"C11&gt;50%"</formula>
    </cfRule>
  </conditionalFormatting>
  <conditionalFormatting sqref="T39">
    <cfRule type="expression" dxfId="1843" priority="1618">
      <formula>"C11&gt;50%"</formula>
    </cfRule>
  </conditionalFormatting>
  <conditionalFormatting sqref="V39">
    <cfRule type="expression" dxfId="1842" priority="1617">
      <formula>"C11&gt;50%"</formula>
    </cfRule>
  </conditionalFormatting>
  <conditionalFormatting sqref="X39">
    <cfRule type="expression" dxfId="1841" priority="1616">
      <formula>"C11&gt;50%"</formula>
    </cfRule>
  </conditionalFormatting>
  <conditionalFormatting sqref="Z39">
    <cfRule type="expression" dxfId="1840" priority="1615">
      <formula>"C11&gt;50%"</formula>
    </cfRule>
  </conditionalFormatting>
  <conditionalFormatting sqref="AB39">
    <cfRule type="expression" dxfId="1839" priority="1614">
      <formula>"C11&gt;50%"</formula>
    </cfRule>
  </conditionalFormatting>
  <conditionalFormatting sqref="AD39">
    <cfRule type="expression" dxfId="1838" priority="1613">
      <formula>"C11&gt;50%"</formula>
    </cfRule>
  </conditionalFormatting>
  <conditionalFormatting sqref="AF39">
    <cfRule type="expression" dxfId="1837" priority="1612">
      <formula>"C11&gt;50%"</formula>
    </cfRule>
  </conditionalFormatting>
  <conditionalFormatting sqref="AH39">
    <cfRule type="expression" dxfId="1836" priority="1611">
      <formula>"C11&gt;50%"</formula>
    </cfRule>
  </conditionalFormatting>
  <conditionalFormatting sqref="AJ39">
    <cfRule type="expression" dxfId="1835" priority="1610">
      <formula>"C11&gt;50%"</formula>
    </cfRule>
  </conditionalFormatting>
  <conditionalFormatting sqref="AL39">
    <cfRule type="expression" dxfId="1834" priority="1609">
      <formula>"C11&gt;50%"</formula>
    </cfRule>
  </conditionalFormatting>
  <conditionalFormatting sqref="AN39">
    <cfRule type="expression" dxfId="1833" priority="1608">
      <formula>"C11&gt;50%"</formula>
    </cfRule>
  </conditionalFormatting>
  <conditionalFormatting sqref="AP39">
    <cfRule type="expression" dxfId="1832" priority="1607">
      <formula>"C11&gt;50%"</formula>
    </cfRule>
  </conditionalFormatting>
  <conditionalFormatting sqref="AR39">
    <cfRule type="expression" dxfId="1831" priority="1606">
      <formula>"C11&gt;50%"</formula>
    </cfRule>
  </conditionalFormatting>
  <conditionalFormatting sqref="AT39">
    <cfRule type="expression" dxfId="1830" priority="1605">
      <formula>"C11&gt;50%"</formula>
    </cfRule>
  </conditionalFormatting>
  <conditionalFormatting sqref="AV39:AV40">
    <cfRule type="expression" dxfId="1829" priority="1604">
      <formula>"C11&gt;50%"</formula>
    </cfRule>
  </conditionalFormatting>
  <conditionalFormatting sqref="AX39">
    <cfRule type="expression" dxfId="1828" priority="1603">
      <formula>"C11&gt;50%"</formula>
    </cfRule>
  </conditionalFormatting>
  <conditionalFormatting sqref="AZ39">
    <cfRule type="expression" dxfId="1827" priority="1602">
      <formula>"C11&gt;50%"</formula>
    </cfRule>
  </conditionalFormatting>
  <conditionalFormatting sqref="BB39">
    <cfRule type="expression" dxfId="1826" priority="1601">
      <formula>"C11&gt;50%"</formula>
    </cfRule>
  </conditionalFormatting>
  <conditionalFormatting sqref="BD39">
    <cfRule type="expression" dxfId="1825" priority="1600">
      <formula>"C11&gt;50%"</formula>
    </cfRule>
  </conditionalFormatting>
  <conditionalFormatting sqref="BF39">
    <cfRule type="expression" dxfId="1824" priority="1599">
      <formula>"C11&gt;50%"</formula>
    </cfRule>
  </conditionalFormatting>
  <conditionalFormatting sqref="BH39">
    <cfRule type="expression" dxfId="1823" priority="1598">
      <formula>"C11&gt;50%"</formula>
    </cfRule>
  </conditionalFormatting>
  <conditionalFormatting sqref="BJ39">
    <cfRule type="expression" dxfId="1822" priority="1597">
      <formula>"C11&gt;50%"</formula>
    </cfRule>
  </conditionalFormatting>
  <conditionalFormatting sqref="AB37">
    <cfRule type="cellIs" dxfId="1821" priority="1596" operator="equal">
      <formula>"YES"</formula>
    </cfRule>
  </conditionalFormatting>
  <conditionalFormatting sqref="AD37">
    <cfRule type="cellIs" dxfId="1820" priority="1595" operator="equal">
      <formula>"YES"</formula>
    </cfRule>
  </conditionalFormatting>
  <conditionalFormatting sqref="AX37">
    <cfRule type="cellIs" dxfId="1819" priority="1594" operator="equal">
      <formula>"YES"</formula>
    </cfRule>
  </conditionalFormatting>
  <conditionalFormatting sqref="AT37">
    <cfRule type="cellIs" dxfId="1818" priority="1593" operator="equal">
      <formula>"YES"</formula>
    </cfRule>
  </conditionalFormatting>
  <conditionalFormatting sqref="AZ37">
    <cfRule type="cellIs" dxfId="1817" priority="1592" operator="equal">
      <formula>"YES"</formula>
    </cfRule>
  </conditionalFormatting>
  <conditionalFormatting sqref="BB37">
    <cfRule type="cellIs" dxfId="1816" priority="1591" operator="equal">
      <formula>"YES"</formula>
    </cfRule>
  </conditionalFormatting>
  <conditionalFormatting sqref="BF37">
    <cfRule type="cellIs" dxfId="1815" priority="1590" operator="equal">
      <formula>"YES"</formula>
    </cfRule>
  </conditionalFormatting>
  <conditionalFormatting sqref="BD37">
    <cfRule type="cellIs" dxfId="1814" priority="1589" operator="equal">
      <formula>"YES"</formula>
    </cfRule>
  </conditionalFormatting>
  <conditionalFormatting sqref="BH37">
    <cfRule type="cellIs" dxfId="1813" priority="1588" operator="equal">
      <formula>"YES"</formula>
    </cfRule>
  </conditionalFormatting>
  <conditionalFormatting sqref="BJ37">
    <cfRule type="cellIs" dxfId="1812" priority="1587" operator="equal">
      <formula>"YES"</formula>
    </cfRule>
  </conditionalFormatting>
  <conditionalFormatting sqref="C47:C51">
    <cfRule type="dataBar" priority="1586">
      <dataBar>
        <cfvo type="min"/>
        <cfvo type="max"/>
        <color rgb="FF63C384"/>
      </dataBar>
      <extLst>
        <ext xmlns:x14="http://schemas.microsoft.com/office/spreadsheetml/2009/9/main" uri="{B025F937-C7B1-47D3-B67F-A62EFF666E3E}">
          <x14:id>{AE6E2D8D-C2B6-4CBA-8254-0C9B8A63C4CB}</x14:id>
        </ext>
      </extLst>
    </cfRule>
  </conditionalFormatting>
  <conditionalFormatting sqref="E47:E51">
    <cfRule type="dataBar" priority="1585">
      <dataBar>
        <cfvo type="min"/>
        <cfvo type="max"/>
        <color rgb="FF63C384"/>
      </dataBar>
      <extLst>
        <ext xmlns:x14="http://schemas.microsoft.com/office/spreadsheetml/2009/9/main" uri="{B025F937-C7B1-47D3-B67F-A62EFF666E3E}">
          <x14:id>{42565CF5-450E-4299-AE52-EE3BFF356D88}</x14:id>
        </ext>
      </extLst>
    </cfRule>
  </conditionalFormatting>
  <conditionalFormatting sqref="G47:G51">
    <cfRule type="dataBar" priority="1584">
      <dataBar>
        <cfvo type="min"/>
        <cfvo type="max"/>
        <color rgb="FF63C384"/>
      </dataBar>
      <extLst>
        <ext xmlns:x14="http://schemas.microsoft.com/office/spreadsheetml/2009/9/main" uri="{B025F937-C7B1-47D3-B67F-A62EFF666E3E}">
          <x14:id>{D1DEE82E-AE82-4D16-9901-9D72744237D6}</x14:id>
        </ext>
      </extLst>
    </cfRule>
  </conditionalFormatting>
  <conditionalFormatting sqref="K47:K51">
    <cfRule type="dataBar" priority="1583">
      <dataBar>
        <cfvo type="min"/>
        <cfvo type="max"/>
        <color rgb="FF63C384"/>
      </dataBar>
      <extLst>
        <ext xmlns:x14="http://schemas.microsoft.com/office/spreadsheetml/2009/9/main" uri="{B025F937-C7B1-47D3-B67F-A62EFF666E3E}">
          <x14:id>{C415E536-4AC8-402E-A72D-670D59F37C5D}</x14:id>
        </ext>
      </extLst>
    </cfRule>
  </conditionalFormatting>
  <conditionalFormatting sqref="I47:I51">
    <cfRule type="dataBar" priority="1582">
      <dataBar>
        <cfvo type="min"/>
        <cfvo type="max"/>
        <color rgb="FF63C384"/>
      </dataBar>
      <extLst>
        <ext xmlns:x14="http://schemas.microsoft.com/office/spreadsheetml/2009/9/main" uri="{B025F937-C7B1-47D3-B67F-A62EFF666E3E}">
          <x14:id>{D94D5E9E-5FDB-4338-9076-992C6E234AD8}</x14:id>
        </ext>
      </extLst>
    </cfRule>
  </conditionalFormatting>
  <conditionalFormatting sqref="M47:M51">
    <cfRule type="dataBar" priority="1581">
      <dataBar>
        <cfvo type="min"/>
        <cfvo type="max"/>
        <color rgb="FF63C384"/>
      </dataBar>
      <extLst>
        <ext xmlns:x14="http://schemas.microsoft.com/office/spreadsheetml/2009/9/main" uri="{B025F937-C7B1-47D3-B67F-A62EFF666E3E}">
          <x14:id>{F8873967-1AA9-4420-89AE-D64F7848AF34}</x14:id>
        </ext>
      </extLst>
    </cfRule>
  </conditionalFormatting>
  <conditionalFormatting sqref="O47:O51">
    <cfRule type="dataBar" priority="1580">
      <dataBar>
        <cfvo type="min"/>
        <cfvo type="max"/>
        <color rgb="FF63C384"/>
      </dataBar>
      <extLst>
        <ext xmlns:x14="http://schemas.microsoft.com/office/spreadsheetml/2009/9/main" uri="{B025F937-C7B1-47D3-B67F-A62EFF666E3E}">
          <x14:id>{91473647-DDCD-4E1F-91A9-1788694B3AC7}</x14:id>
        </ext>
      </extLst>
    </cfRule>
  </conditionalFormatting>
  <conditionalFormatting sqref="Q47:Q51">
    <cfRule type="dataBar" priority="1579">
      <dataBar>
        <cfvo type="min"/>
        <cfvo type="max"/>
        <color rgb="FF63C384"/>
      </dataBar>
      <extLst>
        <ext xmlns:x14="http://schemas.microsoft.com/office/spreadsheetml/2009/9/main" uri="{B025F937-C7B1-47D3-B67F-A62EFF666E3E}">
          <x14:id>{49663302-3B0B-45C9-828E-29AC0AD39EDC}</x14:id>
        </ext>
      </extLst>
    </cfRule>
  </conditionalFormatting>
  <conditionalFormatting sqref="S47:S51">
    <cfRule type="dataBar" priority="1578">
      <dataBar>
        <cfvo type="min"/>
        <cfvo type="max"/>
        <color rgb="FF63C384"/>
      </dataBar>
      <extLst>
        <ext xmlns:x14="http://schemas.microsoft.com/office/spreadsheetml/2009/9/main" uri="{B025F937-C7B1-47D3-B67F-A62EFF666E3E}">
          <x14:id>{9A11538C-590D-492D-B493-74520236C980}</x14:id>
        </ext>
      </extLst>
    </cfRule>
  </conditionalFormatting>
  <conditionalFormatting sqref="U47:U51">
    <cfRule type="dataBar" priority="1577">
      <dataBar>
        <cfvo type="min"/>
        <cfvo type="max"/>
        <color rgb="FF63C384"/>
      </dataBar>
      <extLst>
        <ext xmlns:x14="http://schemas.microsoft.com/office/spreadsheetml/2009/9/main" uri="{B025F937-C7B1-47D3-B67F-A62EFF666E3E}">
          <x14:id>{B83B4805-7D18-4B15-B6AC-833B0648EAF5}</x14:id>
        </ext>
      </extLst>
    </cfRule>
  </conditionalFormatting>
  <conditionalFormatting sqref="W47:W51">
    <cfRule type="dataBar" priority="1576">
      <dataBar>
        <cfvo type="min"/>
        <cfvo type="max"/>
        <color rgb="FF63C384"/>
      </dataBar>
      <extLst>
        <ext xmlns:x14="http://schemas.microsoft.com/office/spreadsheetml/2009/9/main" uri="{B025F937-C7B1-47D3-B67F-A62EFF666E3E}">
          <x14:id>{5B1E950D-3F84-4FED-862B-D392809EED29}</x14:id>
        </ext>
      </extLst>
    </cfRule>
  </conditionalFormatting>
  <conditionalFormatting sqref="Y47:Y51">
    <cfRule type="dataBar" priority="1575">
      <dataBar>
        <cfvo type="min"/>
        <cfvo type="max"/>
        <color rgb="FF63C384"/>
      </dataBar>
      <extLst>
        <ext xmlns:x14="http://schemas.microsoft.com/office/spreadsheetml/2009/9/main" uri="{B025F937-C7B1-47D3-B67F-A62EFF666E3E}">
          <x14:id>{48B6FFCD-6B15-482B-9E50-6E7B889788A0}</x14:id>
        </ext>
      </extLst>
    </cfRule>
  </conditionalFormatting>
  <conditionalFormatting sqref="AA47:AA51">
    <cfRule type="dataBar" priority="1574">
      <dataBar>
        <cfvo type="min"/>
        <cfvo type="max"/>
        <color rgb="FF63C384"/>
      </dataBar>
      <extLst>
        <ext xmlns:x14="http://schemas.microsoft.com/office/spreadsheetml/2009/9/main" uri="{B025F937-C7B1-47D3-B67F-A62EFF666E3E}">
          <x14:id>{08F3EAA6-46F1-475C-B8B0-E91498D5A6AA}</x14:id>
        </ext>
      </extLst>
    </cfRule>
  </conditionalFormatting>
  <conditionalFormatting sqref="AC47:AC51">
    <cfRule type="dataBar" priority="1573">
      <dataBar>
        <cfvo type="min"/>
        <cfvo type="max"/>
        <color rgb="FF63C384"/>
      </dataBar>
      <extLst>
        <ext xmlns:x14="http://schemas.microsoft.com/office/spreadsheetml/2009/9/main" uri="{B025F937-C7B1-47D3-B67F-A62EFF666E3E}">
          <x14:id>{52D297C7-70F0-4AFF-9259-1EAF85000BB3}</x14:id>
        </ext>
      </extLst>
    </cfRule>
  </conditionalFormatting>
  <conditionalFormatting sqref="AE47:AE51">
    <cfRule type="dataBar" priority="1572">
      <dataBar>
        <cfvo type="min"/>
        <cfvo type="max"/>
        <color rgb="FF63C384"/>
      </dataBar>
      <extLst>
        <ext xmlns:x14="http://schemas.microsoft.com/office/spreadsheetml/2009/9/main" uri="{B025F937-C7B1-47D3-B67F-A62EFF666E3E}">
          <x14:id>{E11E4D26-A72E-4720-A76A-6A2F9862DA57}</x14:id>
        </ext>
      </extLst>
    </cfRule>
  </conditionalFormatting>
  <conditionalFormatting sqref="AG47:AG51">
    <cfRule type="dataBar" priority="1571">
      <dataBar>
        <cfvo type="min"/>
        <cfvo type="max"/>
        <color rgb="FF63C384"/>
      </dataBar>
      <extLst>
        <ext xmlns:x14="http://schemas.microsoft.com/office/spreadsheetml/2009/9/main" uri="{B025F937-C7B1-47D3-B67F-A62EFF666E3E}">
          <x14:id>{D25F7926-6BC7-4FF3-BB10-ED5E0BA42013}</x14:id>
        </ext>
      </extLst>
    </cfRule>
  </conditionalFormatting>
  <conditionalFormatting sqref="AI47:AI51">
    <cfRule type="dataBar" priority="1570">
      <dataBar>
        <cfvo type="min"/>
        <cfvo type="max"/>
        <color rgb="FF63C384"/>
      </dataBar>
      <extLst>
        <ext xmlns:x14="http://schemas.microsoft.com/office/spreadsheetml/2009/9/main" uri="{B025F937-C7B1-47D3-B67F-A62EFF666E3E}">
          <x14:id>{77BDD50A-1B69-4094-89B7-3454C7CD6F13}</x14:id>
        </ext>
      </extLst>
    </cfRule>
  </conditionalFormatting>
  <conditionalFormatting sqref="AK47:AK51">
    <cfRule type="dataBar" priority="1569">
      <dataBar>
        <cfvo type="min"/>
        <cfvo type="max"/>
        <color rgb="FF63C384"/>
      </dataBar>
      <extLst>
        <ext xmlns:x14="http://schemas.microsoft.com/office/spreadsheetml/2009/9/main" uri="{B025F937-C7B1-47D3-B67F-A62EFF666E3E}">
          <x14:id>{B1A4F282-9C38-4F6C-BC01-B11C73B5A563}</x14:id>
        </ext>
      </extLst>
    </cfRule>
  </conditionalFormatting>
  <conditionalFormatting sqref="AY47:AY51">
    <cfRule type="dataBar" priority="1568">
      <dataBar>
        <cfvo type="min"/>
        <cfvo type="max"/>
        <color rgb="FF63C384"/>
      </dataBar>
      <extLst>
        <ext xmlns:x14="http://schemas.microsoft.com/office/spreadsheetml/2009/9/main" uri="{B025F937-C7B1-47D3-B67F-A62EFF666E3E}">
          <x14:id>{21190506-D7AF-4CEE-8C34-ABB2E4FC009A}</x14:id>
        </ext>
      </extLst>
    </cfRule>
  </conditionalFormatting>
  <conditionalFormatting sqref="BA47:BA51">
    <cfRule type="dataBar" priority="1567">
      <dataBar>
        <cfvo type="min"/>
        <cfvo type="max"/>
        <color rgb="FF63C384"/>
      </dataBar>
      <extLst>
        <ext xmlns:x14="http://schemas.microsoft.com/office/spreadsheetml/2009/9/main" uri="{B025F937-C7B1-47D3-B67F-A62EFF666E3E}">
          <x14:id>{207A9919-B1F6-4050-B33B-A70145B599CD}</x14:id>
        </ext>
      </extLst>
    </cfRule>
  </conditionalFormatting>
  <conditionalFormatting sqref="BC47:BC51">
    <cfRule type="dataBar" priority="1566">
      <dataBar>
        <cfvo type="min"/>
        <cfvo type="max"/>
        <color rgb="FF63C384"/>
      </dataBar>
      <extLst>
        <ext xmlns:x14="http://schemas.microsoft.com/office/spreadsheetml/2009/9/main" uri="{B025F937-C7B1-47D3-B67F-A62EFF666E3E}">
          <x14:id>{AC5A35A1-186E-43F9-A558-937DB20084E2}</x14:id>
        </ext>
      </extLst>
    </cfRule>
  </conditionalFormatting>
  <conditionalFormatting sqref="BE47:BE51">
    <cfRule type="dataBar" priority="1565">
      <dataBar>
        <cfvo type="min"/>
        <cfvo type="max"/>
        <color rgb="FF63C384"/>
      </dataBar>
      <extLst>
        <ext xmlns:x14="http://schemas.microsoft.com/office/spreadsheetml/2009/9/main" uri="{B025F937-C7B1-47D3-B67F-A62EFF666E3E}">
          <x14:id>{E29F4330-8D26-4EEF-9715-E847A467708D}</x14:id>
        </ext>
      </extLst>
    </cfRule>
  </conditionalFormatting>
  <conditionalFormatting sqref="BK47:BK51">
    <cfRule type="dataBar" priority="1564">
      <dataBar>
        <cfvo type="min"/>
        <cfvo type="max"/>
        <color rgb="FF63C384"/>
      </dataBar>
      <extLst>
        <ext xmlns:x14="http://schemas.microsoft.com/office/spreadsheetml/2009/9/main" uri="{B025F937-C7B1-47D3-B67F-A62EFF666E3E}">
          <x14:id>{B63837EF-CC04-4922-B24D-95FD78A203C1}</x14:id>
        </ext>
      </extLst>
    </cfRule>
  </conditionalFormatting>
  <conditionalFormatting sqref="BI47:BI51">
    <cfRule type="dataBar" priority="1563">
      <dataBar>
        <cfvo type="min"/>
        <cfvo type="max"/>
        <color rgb="FF63C384"/>
      </dataBar>
      <extLst>
        <ext xmlns:x14="http://schemas.microsoft.com/office/spreadsheetml/2009/9/main" uri="{B025F937-C7B1-47D3-B67F-A62EFF666E3E}">
          <x14:id>{F8868EA5-1C26-4DF1-937B-9C3327879C6C}</x14:id>
        </ext>
      </extLst>
    </cfRule>
  </conditionalFormatting>
  <conditionalFormatting sqref="BG47:BG51">
    <cfRule type="dataBar" priority="1562">
      <dataBar>
        <cfvo type="min"/>
        <cfvo type="max"/>
        <color rgb="FF63C384"/>
      </dataBar>
      <extLst>
        <ext xmlns:x14="http://schemas.microsoft.com/office/spreadsheetml/2009/9/main" uri="{B025F937-C7B1-47D3-B67F-A62EFF666E3E}">
          <x14:id>{6AE8908E-12E8-47A7-8B90-3355B2B9B1EB}</x14:id>
        </ext>
      </extLst>
    </cfRule>
  </conditionalFormatting>
  <conditionalFormatting sqref="AM47:AM51">
    <cfRule type="dataBar" priority="1561">
      <dataBar>
        <cfvo type="min"/>
        <cfvo type="max"/>
        <color rgb="FF63C384"/>
      </dataBar>
      <extLst>
        <ext xmlns:x14="http://schemas.microsoft.com/office/spreadsheetml/2009/9/main" uri="{B025F937-C7B1-47D3-B67F-A62EFF666E3E}">
          <x14:id>{576AC8BA-1132-4CAB-B200-9D381F170585}</x14:id>
        </ext>
      </extLst>
    </cfRule>
  </conditionalFormatting>
  <conditionalFormatting sqref="AQ47:AQ51">
    <cfRule type="dataBar" priority="1560">
      <dataBar>
        <cfvo type="min"/>
        <cfvo type="max"/>
        <color rgb="FF63C384"/>
      </dataBar>
      <extLst>
        <ext xmlns:x14="http://schemas.microsoft.com/office/spreadsheetml/2009/9/main" uri="{B025F937-C7B1-47D3-B67F-A62EFF666E3E}">
          <x14:id>{C37AF576-DD2B-4B40-BA4C-028B0EAADA2F}</x14:id>
        </ext>
      </extLst>
    </cfRule>
  </conditionalFormatting>
  <conditionalFormatting sqref="AS47:AS51">
    <cfRule type="dataBar" priority="1559">
      <dataBar>
        <cfvo type="min"/>
        <cfvo type="max"/>
        <color rgb="FF63C384"/>
      </dataBar>
      <extLst>
        <ext xmlns:x14="http://schemas.microsoft.com/office/spreadsheetml/2009/9/main" uri="{B025F937-C7B1-47D3-B67F-A62EFF666E3E}">
          <x14:id>{BD5D043F-00F8-456A-BF9B-94B70C8F00A1}</x14:id>
        </ext>
      </extLst>
    </cfRule>
  </conditionalFormatting>
  <conditionalFormatting sqref="AO47:AO51">
    <cfRule type="dataBar" priority="1558">
      <dataBar>
        <cfvo type="min"/>
        <cfvo type="max"/>
        <color rgb="FF63C384"/>
      </dataBar>
      <extLst>
        <ext xmlns:x14="http://schemas.microsoft.com/office/spreadsheetml/2009/9/main" uri="{B025F937-C7B1-47D3-B67F-A62EFF666E3E}">
          <x14:id>{61164ECA-33E4-4903-896D-B5607F9FCEB9}</x14:id>
        </ext>
      </extLst>
    </cfRule>
  </conditionalFormatting>
  <conditionalFormatting sqref="AU47:AU51">
    <cfRule type="dataBar" priority="1557">
      <dataBar>
        <cfvo type="min"/>
        <cfvo type="max"/>
        <color rgb="FF63C384"/>
      </dataBar>
      <extLst>
        <ext xmlns:x14="http://schemas.microsoft.com/office/spreadsheetml/2009/9/main" uri="{B025F937-C7B1-47D3-B67F-A62EFF666E3E}">
          <x14:id>{2AE19F34-7474-4A14-8F11-FB62C547DCE7}</x14:id>
        </ext>
      </extLst>
    </cfRule>
  </conditionalFormatting>
  <conditionalFormatting sqref="AW47:AW51">
    <cfRule type="dataBar" priority="1556">
      <dataBar>
        <cfvo type="min"/>
        <cfvo type="max"/>
        <color rgb="FF63C384"/>
      </dataBar>
      <extLst>
        <ext xmlns:x14="http://schemas.microsoft.com/office/spreadsheetml/2009/9/main" uri="{B025F937-C7B1-47D3-B67F-A62EFF666E3E}">
          <x14:id>{C50755C0-F29A-452A-B2FF-5F4F5A27A02E}</x14:id>
        </ext>
      </extLst>
    </cfRule>
  </conditionalFormatting>
  <conditionalFormatting sqref="B47">
    <cfRule type="expression" dxfId="1811" priority="1553">
      <formula>C47&gt;67%</formula>
    </cfRule>
    <cfRule type="expression" dxfId="1810" priority="1554">
      <formula>C47&lt;34%</formula>
    </cfRule>
    <cfRule type="expression" dxfId="1809" priority="1555">
      <formula>AND(C47&lt;68%,C47&gt;33%)</formula>
    </cfRule>
  </conditionalFormatting>
  <conditionalFormatting sqref="B48">
    <cfRule type="expression" dxfId="1808" priority="1550">
      <formula>C48&gt;67%</formula>
    </cfRule>
    <cfRule type="expression" dxfId="1807" priority="1551">
      <formula>C48&lt;34%</formula>
    </cfRule>
    <cfRule type="expression" dxfId="1806" priority="1552">
      <formula>AND(C48&lt;68%,C48&gt;33%)</formula>
    </cfRule>
  </conditionalFormatting>
  <conditionalFormatting sqref="B51">
    <cfRule type="expression" dxfId="1805" priority="1547">
      <formula>C51&gt;67%</formula>
    </cfRule>
    <cfRule type="expression" dxfId="1804" priority="1548">
      <formula>C51&lt;34%</formula>
    </cfRule>
    <cfRule type="expression" dxfId="1803" priority="1549">
      <formula>AND(C51&lt;68%,C51&gt;33%)</formula>
    </cfRule>
  </conditionalFormatting>
  <conditionalFormatting sqref="D47">
    <cfRule type="expression" dxfId="1802" priority="1544">
      <formula>E47&gt;67%</formula>
    </cfRule>
    <cfRule type="expression" dxfId="1801" priority="1545">
      <formula>E47&lt;34%</formula>
    </cfRule>
    <cfRule type="expression" dxfId="1800" priority="1546">
      <formula>AND(E47&lt;68%,E47&gt;33%)</formula>
    </cfRule>
  </conditionalFormatting>
  <conditionalFormatting sqref="D48">
    <cfRule type="expression" dxfId="1799" priority="1541">
      <formula>E48&gt;67%</formula>
    </cfRule>
    <cfRule type="expression" dxfId="1798" priority="1542">
      <formula>E48&lt;34%</formula>
    </cfRule>
    <cfRule type="expression" dxfId="1797" priority="1543">
      <formula>AND(E48&lt;68%,E48&gt;33%)</formula>
    </cfRule>
  </conditionalFormatting>
  <conditionalFormatting sqref="D51">
    <cfRule type="expression" dxfId="1796" priority="1538">
      <formula>E51&gt;67%</formula>
    </cfRule>
    <cfRule type="expression" dxfId="1795" priority="1539">
      <formula>E51&lt;34%</formula>
    </cfRule>
    <cfRule type="expression" dxfId="1794" priority="1540">
      <formula>AND(E51&lt;68%,E51&gt;33%)</formula>
    </cfRule>
  </conditionalFormatting>
  <conditionalFormatting sqref="F47">
    <cfRule type="expression" dxfId="1793" priority="1535">
      <formula>G47&gt;67%</formula>
    </cfRule>
    <cfRule type="expression" dxfId="1792" priority="1536">
      <formula>G47&lt;34%</formula>
    </cfRule>
    <cfRule type="expression" dxfId="1791" priority="1537">
      <formula>AND(G47&lt;68%,G47&gt;33%)</formula>
    </cfRule>
  </conditionalFormatting>
  <conditionalFormatting sqref="F48">
    <cfRule type="expression" dxfId="1790" priority="1532">
      <formula>G48&gt;67%</formula>
    </cfRule>
    <cfRule type="expression" dxfId="1789" priority="1533">
      <formula>G48&lt;34%</formula>
    </cfRule>
    <cfRule type="expression" dxfId="1788" priority="1534">
      <formula>AND(G48&lt;68%,G48&gt;33%)</formula>
    </cfRule>
  </conditionalFormatting>
  <conditionalFormatting sqref="F51">
    <cfRule type="expression" dxfId="1787" priority="1529">
      <formula>G51&gt;67%</formula>
    </cfRule>
    <cfRule type="expression" dxfId="1786" priority="1530">
      <formula>G51&lt;34%</formula>
    </cfRule>
    <cfRule type="expression" dxfId="1785" priority="1531">
      <formula>AND(G51&lt;68%,G51&gt;33%)</formula>
    </cfRule>
  </conditionalFormatting>
  <conditionalFormatting sqref="H47">
    <cfRule type="expression" dxfId="1784" priority="1526">
      <formula>I47&gt;67%</formula>
    </cfRule>
    <cfRule type="expression" dxfId="1783" priority="1527">
      <formula>I47&lt;34%</formula>
    </cfRule>
    <cfRule type="expression" dxfId="1782" priority="1528">
      <formula>AND(I47&lt;68%,I47&gt;33%)</formula>
    </cfRule>
  </conditionalFormatting>
  <conditionalFormatting sqref="H48">
    <cfRule type="expression" dxfId="1781" priority="1523">
      <formula>I48&gt;67%</formula>
    </cfRule>
    <cfRule type="expression" dxfId="1780" priority="1524">
      <formula>I48&lt;34%</formula>
    </cfRule>
    <cfRule type="expression" dxfId="1779" priority="1525">
      <formula>AND(I48&lt;68%,I48&gt;33%)</formula>
    </cfRule>
  </conditionalFormatting>
  <conditionalFormatting sqref="H51">
    <cfRule type="expression" dxfId="1778" priority="1520">
      <formula>I51&gt;67%</formula>
    </cfRule>
    <cfRule type="expression" dxfId="1777" priority="1521">
      <formula>I51&lt;34%</formula>
    </cfRule>
    <cfRule type="expression" dxfId="1776" priority="1522">
      <formula>AND(I51&lt;68%,I51&gt;33%)</formula>
    </cfRule>
  </conditionalFormatting>
  <conditionalFormatting sqref="J47">
    <cfRule type="expression" dxfId="1775" priority="1517">
      <formula>K47&gt;67%</formula>
    </cfRule>
    <cfRule type="expression" dxfId="1774" priority="1518">
      <formula>K47&lt;34%</formula>
    </cfRule>
    <cfRule type="expression" dxfId="1773" priority="1519">
      <formula>AND(K47&lt;68%,K47&gt;33%)</formula>
    </cfRule>
  </conditionalFormatting>
  <conditionalFormatting sqref="J48">
    <cfRule type="expression" dxfId="1772" priority="1514">
      <formula>K48&gt;67%</formula>
    </cfRule>
    <cfRule type="expression" dxfId="1771" priority="1515">
      <formula>K48&lt;34%</formula>
    </cfRule>
    <cfRule type="expression" dxfId="1770" priority="1516">
      <formula>AND(K48&lt;68%,K48&gt;33%)</formula>
    </cfRule>
  </conditionalFormatting>
  <conditionalFormatting sqref="J51">
    <cfRule type="expression" dxfId="1769" priority="1511">
      <formula>K51&gt;67%</formula>
    </cfRule>
    <cfRule type="expression" dxfId="1768" priority="1512">
      <formula>K51&lt;34%</formula>
    </cfRule>
    <cfRule type="expression" dxfId="1767" priority="1513">
      <formula>AND(K51&lt;68%,K51&gt;33%)</formula>
    </cfRule>
  </conditionalFormatting>
  <conditionalFormatting sqref="L47">
    <cfRule type="expression" dxfId="1766" priority="1508">
      <formula>M47&gt;67%</formula>
    </cfRule>
    <cfRule type="expression" dxfId="1765" priority="1509">
      <formula>M47&lt;34%</formula>
    </cfRule>
    <cfRule type="expression" dxfId="1764" priority="1510">
      <formula>AND(M47&lt;68%,M47&gt;33%)</formula>
    </cfRule>
  </conditionalFormatting>
  <conditionalFormatting sqref="L48">
    <cfRule type="expression" dxfId="1763" priority="1505">
      <formula>M48&gt;67%</formula>
    </cfRule>
    <cfRule type="expression" dxfId="1762" priority="1506">
      <formula>M48&lt;34%</formula>
    </cfRule>
    <cfRule type="expression" dxfId="1761" priority="1507">
      <formula>AND(M48&lt;68%,M48&gt;33%)</formula>
    </cfRule>
  </conditionalFormatting>
  <conditionalFormatting sqref="L51">
    <cfRule type="expression" dxfId="1760" priority="1502">
      <formula>M51&gt;67%</formula>
    </cfRule>
    <cfRule type="expression" dxfId="1759" priority="1503">
      <formula>M51&lt;34%</formula>
    </cfRule>
    <cfRule type="expression" dxfId="1758" priority="1504">
      <formula>AND(M51&lt;68%,M51&gt;33%)</formula>
    </cfRule>
  </conditionalFormatting>
  <conditionalFormatting sqref="N47">
    <cfRule type="expression" dxfId="1757" priority="1499">
      <formula>O47&gt;67%</formula>
    </cfRule>
    <cfRule type="expression" dxfId="1756" priority="1500">
      <formula>O47&lt;34%</formula>
    </cfRule>
    <cfRule type="expression" dxfId="1755" priority="1501">
      <formula>AND(O47&lt;68%,O47&gt;33%)</formula>
    </cfRule>
  </conditionalFormatting>
  <conditionalFormatting sqref="N48">
    <cfRule type="expression" dxfId="1754" priority="1496">
      <formula>O48&gt;67%</formula>
    </cfRule>
    <cfRule type="expression" dxfId="1753" priority="1497">
      <formula>O48&lt;34%</formula>
    </cfRule>
    <cfRule type="expression" dxfId="1752" priority="1498">
      <formula>AND(O48&lt;68%,O48&gt;33%)</formula>
    </cfRule>
  </conditionalFormatting>
  <conditionalFormatting sqref="N51">
    <cfRule type="expression" dxfId="1751" priority="1493">
      <formula>O51&gt;67%</formula>
    </cfRule>
    <cfRule type="expression" dxfId="1750" priority="1494">
      <formula>O51&lt;34%</formula>
    </cfRule>
    <cfRule type="expression" dxfId="1749" priority="1495">
      <formula>AND(O51&lt;68%,O51&gt;33%)</formula>
    </cfRule>
  </conditionalFormatting>
  <conditionalFormatting sqref="P47">
    <cfRule type="expression" dxfId="1748" priority="1490">
      <formula>Q47&gt;67%</formula>
    </cfRule>
    <cfRule type="expression" dxfId="1747" priority="1491">
      <formula>Q47&lt;34%</formula>
    </cfRule>
    <cfRule type="expression" dxfId="1746" priority="1492">
      <formula>AND(Q47&lt;68%,Q47&gt;33%)</formula>
    </cfRule>
  </conditionalFormatting>
  <conditionalFormatting sqref="P48">
    <cfRule type="expression" dxfId="1745" priority="1487">
      <formula>Q48&gt;67%</formula>
    </cfRule>
    <cfRule type="expression" dxfId="1744" priority="1488">
      <formula>Q48&lt;34%</formula>
    </cfRule>
    <cfRule type="expression" dxfId="1743" priority="1489">
      <formula>AND(Q48&lt;68%,Q48&gt;33%)</formula>
    </cfRule>
  </conditionalFormatting>
  <conditionalFormatting sqref="P51">
    <cfRule type="expression" dxfId="1742" priority="1484">
      <formula>Q51&gt;67%</formula>
    </cfRule>
    <cfRule type="expression" dxfId="1741" priority="1485">
      <formula>Q51&lt;34%</formula>
    </cfRule>
    <cfRule type="expression" dxfId="1740" priority="1486">
      <formula>AND(Q51&lt;68%,Q51&gt;33%)</formula>
    </cfRule>
  </conditionalFormatting>
  <conditionalFormatting sqref="R47">
    <cfRule type="expression" dxfId="1739" priority="1481">
      <formula>S47&gt;67%</formula>
    </cfRule>
    <cfRule type="expression" dxfId="1738" priority="1482">
      <formula>S47&lt;34%</formula>
    </cfRule>
    <cfRule type="expression" dxfId="1737" priority="1483">
      <formula>AND(S47&lt;68%,S47&gt;33%)</formula>
    </cfRule>
  </conditionalFormatting>
  <conditionalFormatting sqref="R48">
    <cfRule type="expression" dxfId="1736" priority="1478">
      <formula>S48&gt;67%</formula>
    </cfRule>
    <cfRule type="expression" dxfId="1735" priority="1479">
      <formula>S48&lt;34%</formula>
    </cfRule>
    <cfRule type="expression" dxfId="1734" priority="1480">
      <formula>AND(S48&lt;68%,S48&gt;33%)</formula>
    </cfRule>
  </conditionalFormatting>
  <conditionalFormatting sqref="R51">
    <cfRule type="expression" dxfId="1733" priority="1475">
      <formula>S51&gt;67%</formula>
    </cfRule>
    <cfRule type="expression" dxfId="1732" priority="1476">
      <formula>S51&lt;34%</formula>
    </cfRule>
    <cfRule type="expression" dxfId="1731" priority="1477">
      <formula>AND(S51&lt;68%,S51&gt;33%)</formula>
    </cfRule>
  </conditionalFormatting>
  <conditionalFormatting sqref="T47">
    <cfRule type="expression" dxfId="1730" priority="1472">
      <formula>U47&gt;67%</formula>
    </cfRule>
    <cfRule type="expression" dxfId="1729" priority="1473">
      <formula>U47&lt;34%</formula>
    </cfRule>
    <cfRule type="expression" dxfId="1728" priority="1474">
      <formula>AND(U47&lt;68%,U47&gt;33%)</formula>
    </cfRule>
  </conditionalFormatting>
  <conditionalFormatting sqref="T48">
    <cfRule type="expression" dxfId="1727" priority="1469">
      <formula>U48&gt;67%</formula>
    </cfRule>
    <cfRule type="expression" dxfId="1726" priority="1470">
      <formula>U48&lt;34%</formula>
    </cfRule>
    <cfRule type="expression" dxfId="1725" priority="1471">
      <formula>AND(U48&lt;68%,U48&gt;33%)</formula>
    </cfRule>
  </conditionalFormatting>
  <conditionalFormatting sqref="T51">
    <cfRule type="expression" dxfId="1724" priority="1466">
      <formula>U51&gt;67%</formula>
    </cfRule>
    <cfRule type="expression" dxfId="1723" priority="1467">
      <formula>U51&lt;34%</formula>
    </cfRule>
    <cfRule type="expression" dxfId="1722" priority="1468">
      <formula>AND(U51&lt;68%,U51&gt;33%)</formula>
    </cfRule>
  </conditionalFormatting>
  <conditionalFormatting sqref="V47">
    <cfRule type="expression" dxfId="1721" priority="1463">
      <formula>W47&gt;67%</formula>
    </cfRule>
    <cfRule type="expression" dxfId="1720" priority="1464">
      <formula>W47&lt;34%</formula>
    </cfRule>
    <cfRule type="expression" dxfId="1719" priority="1465">
      <formula>AND(W47&lt;68%,W47&gt;33%)</formula>
    </cfRule>
  </conditionalFormatting>
  <conditionalFormatting sqref="V48">
    <cfRule type="expression" dxfId="1718" priority="1460">
      <formula>W48&gt;67%</formula>
    </cfRule>
    <cfRule type="expression" dxfId="1717" priority="1461">
      <formula>W48&lt;34%</formula>
    </cfRule>
    <cfRule type="expression" dxfId="1716" priority="1462">
      <formula>AND(W48&lt;68%,W48&gt;33%)</formula>
    </cfRule>
  </conditionalFormatting>
  <conditionalFormatting sqref="V51">
    <cfRule type="expression" dxfId="1715" priority="1457">
      <formula>W51&gt;67%</formula>
    </cfRule>
    <cfRule type="expression" dxfId="1714" priority="1458">
      <formula>W51&lt;34%</formula>
    </cfRule>
    <cfRule type="expression" dxfId="1713" priority="1459">
      <formula>AND(W51&lt;68%,W51&gt;33%)</formula>
    </cfRule>
  </conditionalFormatting>
  <conditionalFormatting sqref="X47">
    <cfRule type="expression" dxfId="1712" priority="1454">
      <formula>Y47&gt;67%</formula>
    </cfRule>
    <cfRule type="expression" dxfId="1711" priority="1455">
      <formula>Y47&lt;34%</formula>
    </cfRule>
    <cfRule type="expression" dxfId="1710" priority="1456">
      <formula>AND(Y47&lt;68%,Y47&gt;33%)</formula>
    </cfRule>
  </conditionalFormatting>
  <conditionalFormatting sqref="X48">
    <cfRule type="expression" dxfId="1709" priority="1451">
      <formula>Y48&gt;67%</formula>
    </cfRule>
    <cfRule type="expression" dxfId="1708" priority="1452">
      <formula>Y48&lt;34%</formula>
    </cfRule>
    <cfRule type="expression" dxfId="1707" priority="1453">
      <formula>AND(Y48&lt;68%,Y48&gt;33%)</formula>
    </cfRule>
  </conditionalFormatting>
  <conditionalFormatting sqref="X51">
    <cfRule type="expression" dxfId="1706" priority="1448">
      <formula>Y51&gt;67%</formula>
    </cfRule>
    <cfRule type="expression" dxfId="1705" priority="1449">
      <formula>Y51&lt;34%</formula>
    </cfRule>
    <cfRule type="expression" dxfId="1704" priority="1450">
      <formula>AND(Y51&lt;68%,Y51&gt;33%)</formula>
    </cfRule>
  </conditionalFormatting>
  <conditionalFormatting sqref="Z47">
    <cfRule type="expression" dxfId="1703" priority="1445">
      <formula>AA47&gt;67%</formula>
    </cfRule>
    <cfRule type="expression" dxfId="1702" priority="1446">
      <formula>AA47&lt;34%</formula>
    </cfRule>
    <cfRule type="expression" dxfId="1701" priority="1447">
      <formula>AND(AA47&lt;68%,AA47&gt;33%)</formula>
    </cfRule>
  </conditionalFormatting>
  <conditionalFormatting sqref="Z48">
    <cfRule type="expression" dxfId="1700" priority="1442">
      <formula>AA48&gt;67%</formula>
    </cfRule>
    <cfRule type="expression" dxfId="1699" priority="1443">
      <formula>AA48&lt;34%</formula>
    </cfRule>
    <cfRule type="expression" dxfId="1698" priority="1444">
      <formula>AND(AA48&lt;68%,AA48&gt;33%)</formula>
    </cfRule>
  </conditionalFormatting>
  <conditionalFormatting sqref="Z51">
    <cfRule type="expression" dxfId="1697" priority="1439">
      <formula>AA51&gt;67%</formula>
    </cfRule>
    <cfRule type="expression" dxfId="1696" priority="1440">
      <formula>AA51&lt;34%</formula>
    </cfRule>
    <cfRule type="expression" dxfId="1695" priority="1441">
      <formula>AND(AA51&lt;68%,AA51&gt;33%)</formula>
    </cfRule>
  </conditionalFormatting>
  <conditionalFormatting sqref="AB51">
    <cfRule type="expression" dxfId="1694" priority="1436">
      <formula>AC51&gt;67%</formula>
    </cfRule>
    <cfRule type="expression" dxfId="1693" priority="1437">
      <formula>AC51&lt;34%</formula>
    </cfRule>
    <cfRule type="expression" dxfId="1692" priority="1438">
      <formula>AND(AC51&lt;68%,AC51&gt;33%)</formula>
    </cfRule>
  </conditionalFormatting>
  <conditionalFormatting sqref="AD51">
    <cfRule type="expression" dxfId="1691" priority="1433">
      <formula>AE51&gt;67%</formula>
    </cfRule>
    <cfRule type="expression" dxfId="1690" priority="1434">
      <formula>AE51&lt;34%</formula>
    </cfRule>
    <cfRule type="expression" dxfId="1689" priority="1435">
      <formula>AND(AE51&lt;68%,AE51&gt;33%)</formula>
    </cfRule>
  </conditionalFormatting>
  <conditionalFormatting sqref="AF47">
    <cfRule type="expression" dxfId="1688" priority="1430">
      <formula>AG47&gt;67%</formula>
    </cfRule>
    <cfRule type="expression" dxfId="1687" priority="1431">
      <formula>AG47&lt;34%</formula>
    </cfRule>
    <cfRule type="expression" dxfId="1686" priority="1432">
      <formula>AND(AG47&lt;68%,AG47&gt;33%)</formula>
    </cfRule>
  </conditionalFormatting>
  <conditionalFormatting sqref="AF48">
    <cfRule type="expression" dxfId="1685" priority="1427">
      <formula>AG48&gt;67%</formula>
    </cfRule>
    <cfRule type="expression" dxfId="1684" priority="1428">
      <formula>AG48&lt;34%</formula>
    </cfRule>
    <cfRule type="expression" dxfId="1683" priority="1429">
      <formula>AND(AG48&lt;68%,AG48&gt;33%)</formula>
    </cfRule>
  </conditionalFormatting>
  <conditionalFormatting sqref="AF51">
    <cfRule type="expression" dxfId="1682" priority="1424">
      <formula>AG51&gt;67%</formula>
    </cfRule>
    <cfRule type="expression" dxfId="1681" priority="1425">
      <formula>AG51&lt;34%</formula>
    </cfRule>
    <cfRule type="expression" dxfId="1680" priority="1426">
      <formula>AND(AG51&lt;68%,AG51&gt;33%)</formula>
    </cfRule>
  </conditionalFormatting>
  <conditionalFormatting sqref="AH47">
    <cfRule type="expression" dxfId="1679" priority="1421">
      <formula>AI47&gt;67%</formula>
    </cfRule>
    <cfRule type="expression" dxfId="1678" priority="1422">
      <formula>AI47&lt;34%</formula>
    </cfRule>
    <cfRule type="expression" dxfId="1677" priority="1423">
      <formula>AND(AI47&lt;68%,AI47&gt;33%)</formula>
    </cfRule>
  </conditionalFormatting>
  <conditionalFormatting sqref="AH48">
    <cfRule type="expression" dxfId="1676" priority="1418">
      <formula>AI48&gt;67%</formula>
    </cfRule>
    <cfRule type="expression" dxfId="1675" priority="1419">
      <formula>AI48&lt;34%</formula>
    </cfRule>
    <cfRule type="expression" dxfId="1674" priority="1420">
      <formula>AND(AI48&lt;68%,AI48&gt;33%)</formula>
    </cfRule>
  </conditionalFormatting>
  <conditionalFormatting sqref="AH51">
    <cfRule type="expression" dxfId="1673" priority="1415">
      <formula>AI51&gt;67%</formula>
    </cfRule>
    <cfRule type="expression" dxfId="1672" priority="1416">
      <formula>AI51&lt;34%</formula>
    </cfRule>
    <cfRule type="expression" dxfId="1671" priority="1417">
      <formula>AND(AI51&lt;68%,AI51&gt;33%)</formula>
    </cfRule>
  </conditionalFormatting>
  <conditionalFormatting sqref="AJ47">
    <cfRule type="expression" dxfId="1670" priority="1412">
      <formula>AK47&gt;67%</formula>
    </cfRule>
    <cfRule type="expression" dxfId="1669" priority="1413">
      <formula>AK47&lt;34%</formula>
    </cfRule>
    <cfRule type="expression" dxfId="1668" priority="1414">
      <formula>AND(AK47&lt;68%,AK47&gt;33%)</formula>
    </cfRule>
  </conditionalFormatting>
  <conditionalFormatting sqref="AJ48">
    <cfRule type="expression" dxfId="1667" priority="1409">
      <formula>AK48&gt;67%</formula>
    </cfRule>
    <cfRule type="expression" dxfId="1666" priority="1410">
      <formula>AK48&lt;34%</formula>
    </cfRule>
    <cfRule type="expression" dxfId="1665" priority="1411">
      <formula>AND(AK48&lt;68%,AK48&gt;33%)</formula>
    </cfRule>
  </conditionalFormatting>
  <conditionalFormatting sqref="AJ51">
    <cfRule type="expression" dxfId="1664" priority="1406">
      <formula>AK51&gt;67%</formula>
    </cfRule>
    <cfRule type="expression" dxfId="1663" priority="1407">
      <formula>AK51&lt;34%</formula>
    </cfRule>
    <cfRule type="expression" dxfId="1662" priority="1408">
      <formula>AND(AK51&lt;68%,AK51&gt;33%)</formula>
    </cfRule>
  </conditionalFormatting>
  <conditionalFormatting sqref="AL47">
    <cfRule type="expression" dxfId="1661" priority="1403">
      <formula>AM47&gt;67%</formula>
    </cfRule>
    <cfRule type="expression" dxfId="1660" priority="1404">
      <formula>AM47&lt;34%</formula>
    </cfRule>
    <cfRule type="expression" dxfId="1659" priority="1405">
      <formula>AND(AM47&lt;68%,AM47&gt;33%)</formula>
    </cfRule>
  </conditionalFormatting>
  <conditionalFormatting sqref="AL48">
    <cfRule type="expression" dxfId="1658" priority="1400">
      <formula>AM48&gt;67%</formula>
    </cfRule>
    <cfRule type="expression" dxfId="1657" priority="1401">
      <formula>AM48&lt;34%</formula>
    </cfRule>
    <cfRule type="expression" dxfId="1656" priority="1402">
      <formula>AND(AM48&lt;68%,AM48&gt;33%)</formula>
    </cfRule>
  </conditionalFormatting>
  <conditionalFormatting sqref="AL51">
    <cfRule type="expression" dxfId="1655" priority="1397">
      <formula>AM51&gt;67%</formula>
    </cfRule>
    <cfRule type="expression" dxfId="1654" priority="1398">
      <formula>AM51&lt;34%</formula>
    </cfRule>
    <cfRule type="expression" dxfId="1653" priority="1399">
      <formula>AND(AM51&lt;68%,AM51&gt;33%)</formula>
    </cfRule>
  </conditionalFormatting>
  <conditionalFormatting sqref="AN47">
    <cfRule type="expression" dxfId="1652" priority="1394">
      <formula>AO47&gt;67%</formula>
    </cfRule>
    <cfRule type="expression" dxfId="1651" priority="1395">
      <formula>AO47&lt;34%</formula>
    </cfRule>
    <cfRule type="expression" dxfId="1650" priority="1396">
      <formula>AND(AO47&lt;68%,AO47&gt;33%)</formula>
    </cfRule>
  </conditionalFormatting>
  <conditionalFormatting sqref="AN48">
    <cfRule type="expression" dxfId="1649" priority="1391">
      <formula>AO48&gt;67%</formula>
    </cfRule>
    <cfRule type="expression" dxfId="1648" priority="1392">
      <formula>AO48&lt;34%</formula>
    </cfRule>
    <cfRule type="expression" dxfId="1647" priority="1393">
      <formula>AND(AO48&lt;68%,AO48&gt;33%)</formula>
    </cfRule>
  </conditionalFormatting>
  <conditionalFormatting sqref="AN51">
    <cfRule type="expression" dxfId="1646" priority="1388">
      <formula>AO51&gt;67%</formula>
    </cfRule>
    <cfRule type="expression" dxfId="1645" priority="1389">
      <formula>AO51&lt;34%</formula>
    </cfRule>
    <cfRule type="expression" dxfId="1644" priority="1390">
      <formula>AND(AO51&lt;68%,AO51&gt;33%)</formula>
    </cfRule>
  </conditionalFormatting>
  <conditionalFormatting sqref="AP47">
    <cfRule type="expression" dxfId="1643" priority="1385">
      <formula>AQ47&gt;67%</formula>
    </cfRule>
    <cfRule type="expression" dxfId="1642" priority="1386">
      <formula>AQ47&lt;34%</formula>
    </cfRule>
    <cfRule type="expression" dxfId="1641" priority="1387">
      <formula>AND(AQ47&lt;68%,AQ47&gt;33%)</formula>
    </cfRule>
  </conditionalFormatting>
  <conditionalFormatting sqref="AP48">
    <cfRule type="expression" dxfId="1640" priority="1382">
      <formula>AQ48&gt;67%</formula>
    </cfRule>
    <cfRule type="expression" dxfId="1639" priority="1383">
      <formula>AQ48&lt;34%</formula>
    </cfRule>
    <cfRule type="expression" dxfId="1638" priority="1384">
      <formula>AND(AQ48&lt;68%,AQ48&gt;33%)</formula>
    </cfRule>
  </conditionalFormatting>
  <conditionalFormatting sqref="AP51">
    <cfRule type="expression" dxfId="1637" priority="1379">
      <formula>AQ51&gt;67%</formula>
    </cfRule>
    <cfRule type="expression" dxfId="1636" priority="1380">
      <formula>AQ51&lt;34%</formula>
    </cfRule>
    <cfRule type="expression" dxfId="1635" priority="1381">
      <formula>AND(AQ51&lt;68%,AQ51&gt;33%)</formula>
    </cfRule>
  </conditionalFormatting>
  <conditionalFormatting sqref="AR47">
    <cfRule type="expression" dxfId="1634" priority="1376">
      <formula>AS47&gt;67%</formula>
    </cfRule>
    <cfRule type="expression" dxfId="1633" priority="1377">
      <formula>AS47&lt;34%</formula>
    </cfRule>
    <cfRule type="expression" dxfId="1632" priority="1378">
      <formula>AND(AS47&lt;68%,AS47&gt;33%)</formula>
    </cfRule>
  </conditionalFormatting>
  <conditionalFormatting sqref="AR48">
    <cfRule type="expression" dxfId="1631" priority="1373">
      <formula>AS48&gt;67%</formula>
    </cfRule>
    <cfRule type="expression" dxfId="1630" priority="1374">
      <formula>AS48&lt;34%</formula>
    </cfRule>
    <cfRule type="expression" dxfId="1629" priority="1375">
      <formula>AND(AS48&lt;68%,AS48&gt;33%)</formula>
    </cfRule>
  </conditionalFormatting>
  <conditionalFormatting sqref="AR51">
    <cfRule type="expression" dxfId="1628" priority="1370">
      <formula>AS51&gt;67%</formula>
    </cfRule>
    <cfRule type="expression" dxfId="1627" priority="1371">
      <formula>AS51&lt;34%</formula>
    </cfRule>
    <cfRule type="expression" dxfId="1626" priority="1372">
      <formula>AND(AS51&lt;68%,AS51&gt;33%)</formula>
    </cfRule>
  </conditionalFormatting>
  <conditionalFormatting sqref="AT48">
    <cfRule type="expression" dxfId="1625" priority="1367">
      <formula>AU48&gt;67%</formula>
    </cfRule>
    <cfRule type="expression" dxfId="1624" priority="1368">
      <formula>AU48&lt;34%</formula>
    </cfRule>
    <cfRule type="expression" dxfId="1623" priority="1369">
      <formula>AND(AU48&lt;68%,AU48&gt;33%)</formula>
    </cfRule>
  </conditionalFormatting>
  <conditionalFormatting sqref="AT51">
    <cfRule type="expression" dxfId="1622" priority="1364">
      <formula>AU51&gt;67%</formula>
    </cfRule>
    <cfRule type="expression" dxfId="1621" priority="1365">
      <formula>AU51&lt;34%</formula>
    </cfRule>
    <cfRule type="expression" dxfId="1620" priority="1366">
      <formula>AND(AU51&lt;68%,AU51&gt;33%)</formula>
    </cfRule>
  </conditionalFormatting>
  <conditionalFormatting sqref="AV47">
    <cfRule type="expression" dxfId="1619" priority="1361">
      <formula>AW47&gt;67%</formula>
    </cfRule>
    <cfRule type="expression" dxfId="1618" priority="1362">
      <formula>AW47&lt;34%</formula>
    </cfRule>
    <cfRule type="expression" dxfId="1617" priority="1363">
      <formula>AND(AW47&lt;68%,AW47&gt;33%)</formula>
    </cfRule>
  </conditionalFormatting>
  <conditionalFormatting sqref="AV48">
    <cfRule type="expression" dxfId="1616" priority="1358">
      <formula>AW48&gt;67%</formula>
    </cfRule>
    <cfRule type="expression" dxfId="1615" priority="1359">
      <formula>AW48&lt;34%</formula>
    </cfRule>
    <cfRule type="expression" dxfId="1614" priority="1360">
      <formula>AND(AW48&lt;68%,AW48&gt;33%)</formula>
    </cfRule>
  </conditionalFormatting>
  <conditionalFormatting sqref="AV51">
    <cfRule type="expression" dxfId="1613" priority="1355">
      <formula>AW51&gt;67%</formula>
    </cfRule>
    <cfRule type="expression" dxfId="1612" priority="1356">
      <formula>AW51&lt;34%</formula>
    </cfRule>
    <cfRule type="expression" dxfId="1611" priority="1357">
      <formula>AND(AW51&lt;68%,AW51&gt;33%)</formula>
    </cfRule>
  </conditionalFormatting>
  <conditionalFormatting sqref="AX48">
    <cfRule type="expression" dxfId="1610" priority="1352">
      <formula>AY48&gt;67%</formula>
    </cfRule>
    <cfRule type="expression" dxfId="1609" priority="1353">
      <formula>AY48&lt;34%</formula>
    </cfRule>
    <cfRule type="expression" dxfId="1608" priority="1354">
      <formula>AND(AY48&lt;68%,AY48&gt;33%)</formula>
    </cfRule>
  </conditionalFormatting>
  <conditionalFormatting sqref="AX51">
    <cfRule type="expression" dxfId="1607" priority="1349">
      <formula>AY51&gt;67%</formula>
    </cfRule>
    <cfRule type="expression" dxfId="1606" priority="1350">
      <formula>AY51&lt;34%</formula>
    </cfRule>
    <cfRule type="expression" dxfId="1605" priority="1351">
      <formula>AND(AY51&lt;68%,AY51&gt;33%)</formula>
    </cfRule>
  </conditionalFormatting>
  <conditionalFormatting sqref="AZ51">
    <cfRule type="expression" dxfId="1604" priority="1343">
      <formula>BA51&gt;67%</formula>
    </cfRule>
    <cfRule type="expression" dxfId="1603" priority="1344">
      <formula>BA51&lt;34%</formula>
    </cfRule>
    <cfRule type="expression" dxfId="1602" priority="1345">
      <formula>AND(BA51&lt;68%,BA51&gt;33%)</formula>
    </cfRule>
  </conditionalFormatting>
  <conditionalFormatting sqref="AZ48">
    <cfRule type="expression" dxfId="1601" priority="1346">
      <formula>BA48&gt;67%</formula>
    </cfRule>
    <cfRule type="expression" dxfId="1600" priority="1347">
      <formula>BA48&lt;34%</formula>
    </cfRule>
    <cfRule type="expression" dxfId="1599" priority="1348">
      <formula>AND(BA48&lt;68%,BA48&gt;33%)</formula>
    </cfRule>
  </conditionalFormatting>
  <conditionalFormatting sqref="BB48">
    <cfRule type="expression" dxfId="1598" priority="1340">
      <formula>BC48&gt;67%</formula>
    </cfRule>
    <cfRule type="expression" dxfId="1597" priority="1341">
      <formula>BC48&lt;34%</formula>
    </cfRule>
    <cfRule type="expression" dxfId="1596" priority="1342">
      <formula>AND(BC48&lt;68%,BC48&gt;33%)</formula>
    </cfRule>
  </conditionalFormatting>
  <conditionalFormatting sqref="BB51">
    <cfRule type="expression" dxfId="1595" priority="1337">
      <formula>BC51&gt;67%</formula>
    </cfRule>
    <cfRule type="expression" dxfId="1594" priority="1338">
      <formula>BC51&lt;34%</formula>
    </cfRule>
    <cfRule type="expression" dxfId="1593" priority="1339">
      <formula>AND(BC51&lt;68%,BC51&gt;33%)</formula>
    </cfRule>
  </conditionalFormatting>
  <conditionalFormatting sqref="BD48">
    <cfRule type="expression" dxfId="1592" priority="1334">
      <formula>BE48&gt;67%</formula>
    </cfRule>
    <cfRule type="expression" dxfId="1591" priority="1335">
      <formula>BE48&lt;34%</formula>
    </cfRule>
    <cfRule type="expression" dxfId="1590" priority="1336">
      <formula>AND(BE48&lt;68%,BE48&gt;33%)</formula>
    </cfRule>
  </conditionalFormatting>
  <conditionalFormatting sqref="BD51">
    <cfRule type="expression" dxfId="1589" priority="1331">
      <formula>BE51&gt;67%</formula>
    </cfRule>
    <cfRule type="expression" dxfId="1588" priority="1332">
      <formula>BE51&lt;34%</formula>
    </cfRule>
    <cfRule type="expression" dxfId="1587" priority="1333">
      <formula>AND(BE51&lt;68%,BE51&gt;33%)</formula>
    </cfRule>
  </conditionalFormatting>
  <conditionalFormatting sqref="BF48">
    <cfRule type="expression" dxfId="1586" priority="1328">
      <formula>BG48&gt;67%</formula>
    </cfRule>
    <cfRule type="expression" dxfId="1585" priority="1329">
      <formula>BG48&lt;34%</formula>
    </cfRule>
    <cfRule type="expression" dxfId="1584" priority="1330">
      <formula>AND(BG48&lt;68%,BG48&gt;33%)</formula>
    </cfRule>
  </conditionalFormatting>
  <conditionalFormatting sqref="BF51">
    <cfRule type="expression" dxfId="1583" priority="1325">
      <formula>BG51&gt;67%</formula>
    </cfRule>
    <cfRule type="expression" dxfId="1582" priority="1326">
      <formula>BG51&lt;34%</formula>
    </cfRule>
    <cfRule type="expression" dxfId="1581" priority="1327">
      <formula>AND(BG51&lt;68%,BG51&gt;33%)</formula>
    </cfRule>
  </conditionalFormatting>
  <conditionalFormatting sqref="BH48">
    <cfRule type="expression" dxfId="1580" priority="1322">
      <formula>BI48&gt;67%</formula>
    </cfRule>
    <cfRule type="expression" dxfId="1579" priority="1323">
      <formula>BI48&lt;34%</formula>
    </cfRule>
    <cfRule type="expression" dxfId="1578" priority="1324">
      <formula>AND(BI48&lt;68%,BI48&gt;33%)</formula>
    </cfRule>
  </conditionalFormatting>
  <conditionalFormatting sqref="BH51">
    <cfRule type="expression" dxfId="1577" priority="1319">
      <formula>BI51&gt;67%</formula>
    </cfRule>
    <cfRule type="expression" dxfId="1576" priority="1320">
      <formula>BI51&lt;34%</formula>
    </cfRule>
    <cfRule type="expression" dxfId="1575" priority="1321">
      <formula>AND(BI51&lt;68%,BI51&gt;33%)</formula>
    </cfRule>
  </conditionalFormatting>
  <conditionalFormatting sqref="BJ48">
    <cfRule type="expression" dxfId="1574" priority="1316">
      <formula>BK48&gt;67%</formula>
    </cfRule>
    <cfRule type="expression" dxfId="1573" priority="1317">
      <formula>BK48&lt;34%</formula>
    </cfRule>
    <cfRule type="expression" dxfId="1572" priority="1318">
      <formula>AND(BK48&lt;68%,BK48&gt;33%)</formula>
    </cfRule>
  </conditionalFormatting>
  <conditionalFormatting sqref="BJ51">
    <cfRule type="expression" dxfId="1571" priority="1313">
      <formula>BK51&gt;67%</formula>
    </cfRule>
    <cfRule type="expression" dxfId="1570" priority="1314">
      <formula>BK51&lt;34%</formula>
    </cfRule>
    <cfRule type="expression" dxfId="1569" priority="1315">
      <formula>AND(BK51&lt;68%,BK51&gt;33%)</formula>
    </cfRule>
  </conditionalFormatting>
  <conditionalFormatting sqref="B49">
    <cfRule type="expression" dxfId="1568" priority="1312">
      <formula>"C11&gt;50%"</formula>
    </cfRule>
  </conditionalFormatting>
  <conditionalFormatting sqref="D49">
    <cfRule type="expression" dxfId="1567" priority="1311">
      <formula>"C11&gt;50%"</formula>
    </cfRule>
  </conditionalFormatting>
  <conditionalFormatting sqref="F49">
    <cfRule type="expression" dxfId="1566" priority="1310">
      <formula>"C11&gt;50%"</formula>
    </cfRule>
  </conditionalFormatting>
  <conditionalFormatting sqref="H49">
    <cfRule type="expression" dxfId="1565" priority="1309">
      <formula>"C11&gt;50%"</formula>
    </cfRule>
  </conditionalFormatting>
  <conditionalFormatting sqref="J49">
    <cfRule type="expression" dxfId="1564" priority="1308">
      <formula>"C11&gt;50%"</formula>
    </cfRule>
  </conditionalFormatting>
  <conditionalFormatting sqref="L49">
    <cfRule type="expression" dxfId="1563" priority="1307">
      <formula>"C11&gt;50%"</formula>
    </cfRule>
  </conditionalFormatting>
  <conditionalFormatting sqref="N49">
    <cfRule type="expression" dxfId="1562" priority="1306">
      <formula>"C11&gt;50%"</formula>
    </cfRule>
  </conditionalFormatting>
  <conditionalFormatting sqref="P49">
    <cfRule type="expression" dxfId="1561" priority="1305">
      <formula>"C11&gt;50%"</formula>
    </cfRule>
  </conditionalFormatting>
  <conditionalFormatting sqref="R49">
    <cfRule type="expression" dxfId="1560" priority="1304">
      <formula>"C11&gt;50%"</formula>
    </cfRule>
  </conditionalFormatting>
  <conditionalFormatting sqref="T49">
    <cfRule type="expression" dxfId="1559" priority="1303">
      <formula>"C11&gt;50%"</formula>
    </cfRule>
  </conditionalFormatting>
  <conditionalFormatting sqref="V49">
    <cfRule type="expression" dxfId="1558" priority="1302">
      <formula>"C11&gt;50%"</formula>
    </cfRule>
  </conditionalFormatting>
  <conditionalFormatting sqref="X49">
    <cfRule type="expression" dxfId="1557" priority="1301">
      <formula>"C11&gt;50%"</formula>
    </cfRule>
  </conditionalFormatting>
  <conditionalFormatting sqref="Z49">
    <cfRule type="expression" dxfId="1556" priority="1300">
      <formula>"C11&gt;50%"</formula>
    </cfRule>
  </conditionalFormatting>
  <conditionalFormatting sqref="AB49">
    <cfRule type="expression" dxfId="1555" priority="1299">
      <formula>"C11&gt;50%"</formula>
    </cfRule>
  </conditionalFormatting>
  <conditionalFormatting sqref="AD49">
    <cfRule type="expression" dxfId="1554" priority="1298">
      <formula>"C11&gt;50%"</formula>
    </cfRule>
  </conditionalFormatting>
  <conditionalFormatting sqref="AF49">
    <cfRule type="expression" dxfId="1553" priority="1297">
      <formula>"C11&gt;50%"</formula>
    </cfRule>
  </conditionalFormatting>
  <conditionalFormatting sqref="AH49">
    <cfRule type="expression" dxfId="1552" priority="1296">
      <formula>"C11&gt;50%"</formula>
    </cfRule>
  </conditionalFormatting>
  <conditionalFormatting sqref="AJ49">
    <cfRule type="expression" dxfId="1551" priority="1295">
      <formula>"C11&gt;50%"</formula>
    </cfRule>
  </conditionalFormatting>
  <conditionalFormatting sqref="AL49">
    <cfRule type="expression" dxfId="1550" priority="1294">
      <formula>"C11&gt;50%"</formula>
    </cfRule>
  </conditionalFormatting>
  <conditionalFormatting sqref="AN49">
    <cfRule type="expression" dxfId="1549" priority="1293">
      <formula>"C11&gt;50%"</formula>
    </cfRule>
  </conditionalFormatting>
  <conditionalFormatting sqref="AP49">
    <cfRule type="expression" dxfId="1548" priority="1292">
      <formula>"C11&gt;50%"</formula>
    </cfRule>
  </conditionalFormatting>
  <conditionalFormatting sqref="AR49">
    <cfRule type="expression" dxfId="1547" priority="1291">
      <formula>"C11&gt;50%"</formula>
    </cfRule>
  </conditionalFormatting>
  <conditionalFormatting sqref="AT49">
    <cfRule type="expression" dxfId="1546" priority="1290">
      <formula>"C11&gt;50%"</formula>
    </cfRule>
  </conditionalFormatting>
  <conditionalFormatting sqref="AV49:AV50">
    <cfRule type="expression" dxfId="1545" priority="1289">
      <formula>"C11&gt;50%"</formula>
    </cfRule>
  </conditionalFormatting>
  <conditionalFormatting sqref="AX49">
    <cfRule type="expression" dxfId="1544" priority="1288">
      <formula>"C11&gt;50%"</formula>
    </cfRule>
  </conditionalFormatting>
  <conditionalFormatting sqref="AZ49">
    <cfRule type="expression" dxfId="1543" priority="1287">
      <formula>"C11&gt;50%"</formula>
    </cfRule>
  </conditionalFormatting>
  <conditionalFormatting sqref="BB49">
    <cfRule type="expression" dxfId="1542" priority="1286">
      <formula>"C11&gt;50%"</formula>
    </cfRule>
  </conditionalFormatting>
  <conditionalFormatting sqref="BD49">
    <cfRule type="expression" dxfId="1541" priority="1285">
      <formula>"C11&gt;50%"</formula>
    </cfRule>
  </conditionalFormatting>
  <conditionalFormatting sqref="BF49">
    <cfRule type="expression" dxfId="1540" priority="1284">
      <formula>"C11&gt;50%"</formula>
    </cfRule>
  </conditionalFormatting>
  <conditionalFormatting sqref="BH49">
    <cfRule type="expression" dxfId="1539" priority="1283">
      <formula>"C11&gt;50%"</formula>
    </cfRule>
  </conditionalFormatting>
  <conditionalFormatting sqref="BJ49">
    <cfRule type="expression" dxfId="1538" priority="1282">
      <formula>"C11&gt;50%"</formula>
    </cfRule>
  </conditionalFormatting>
  <conditionalFormatting sqref="AB47">
    <cfRule type="cellIs" dxfId="1537" priority="1281" operator="equal">
      <formula>"YES"</formula>
    </cfRule>
  </conditionalFormatting>
  <conditionalFormatting sqref="AD47">
    <cfRule type="cellIs" dxfId="1536" priority="1280" operator="equal">
      <formula>"YES"</formula>
    </cfRule>
  </conditionalFormatting>
  <conditionalFormatting sqref="AX47">
    <cfRule type="cellIs" dxfId="1535" priority="1279" operator="equal">
      <formula>"YES"</formula>
    </cfRule>
  </conditionalFormatting>
  <conditionalFormatting sqref="AT47">
    <cfRule type="cellIs" dxfId="1534" priority="1278" operator="equal">
      <formula>"YES"</formula>
    </cfRule>
  </conditionalFormatting>
  <conditionalFormatting sqref="AZ47">
    <cfRule type="cellIs" dxfId="1533" priority="1277" operator="equal">
      <formula>"YES"</formula>
    </cfRule>
  </conditionalFormatting>
  <conditionalFormatting sqref="BB47">
    <cfRule type="cellIs" dxfId="1532" priority="1276" operator="equal">
      <formula>"YES"</formula>
    </cfRule>
  </conditionalFormatting>
  <conditionalFormatting sqref="BF47">
    <cfRule type="cellIs" dxfId="1531" priority="1275" operator="equal">
      <formula>"YES"</formula>
    </cfRule>
  </conditionalFormatting>
  <conditionalFormatting sqref="BD47">
    <cfRule type="cellIs" dxfId="1530" priority="1274" operator="equal">
      <formula>"YES"</formula>
    </cfRule>
  </conditionalFormatting>
  <conditionalFormatting sqref="BH47">
    <cfRule type="cellIs" dxfId="1529" priority="1273" operator="equal">
      <formula>"YES"</formula>
    </cfRule>
  </conditionalFormatting>
  <conditionalFormatting sqref="BJ47">
    <cfRule type="cellIs" dxfId="1528" priority="1272" operator="equal">
      <formula>"YES"</formula>
    </cfRule>
  </conditionalFormatting>
  <conditionalFormatting sqref="C57:C61">
    <cfRule type="dataBar" priority="1260">
      <dataBar>
        <cfvo type="min"/>
        <cfvo type="max"/>
        <color rgb="FF63C384"/>
      </dataBar>
      <extLst>
        <ext xmlns:x14="http://schemas.microsoft.com/office/spreadsheetml/2009/9/main" uri="{B025F937-C7B1-47D3-B67F-A62EFF666E3E}">
          <x14:id>{32ADFB9D-BDD5-4DF2-86C7-85EB930E91C5}</x14:id>
        </ext>
      </extLst>
    </cfRule>
  </conditionalFormatting>
  <conditionalFormatting sqref="E57:E61">
    <cfRule type="dataBar" priority="1259">
      <dataBar>
        <cfvo type="min"/>
        <cfvo type="max"/>
        <color rgb="FF63C384"/>
      </dataBar>
      <extLst>
        <ext xmlns:x14="http://schemas.microsoft.com/office/spreadsheetml/2009/9/main" uri="{B025F937-C7B1-47D3-B67F-A62EFF666E3E}">
          <x14:id>{34207560-1038-4C79-9EEE-A0E551570064}</x14:id>
        </ext>
      </extLst>
    </cfRule>
  </conditionalFormatting>
  <conditionalFormatting sqref="G57:G61">
    <cfRule type="dataBar" priority="1258">
      <dataBar>
        <cfvo type="min"/>
        <cfvo type="max"/>
        <color rgb="FF63C384"/>
      </dataBar>
      <extLst>
        <ext xmlns:x14="http://schemas.microsoft.com/office/spreadsheetml/2009/9/main" uri="{B025F937-C7B1-47D3-B67F-A62EFF666E3E}">
          <x14:id>{1C9A10C5-16CE-4EE8-AA20-E18EAB8DF76A}</x14:id>
        </ext>
      </extLst>
    </cfRule>
  </conditionalFormatting>
  <conditionalFormatting sqref="K57:K61">
    <cfRule type="dataBar" priority="1257">
      <dataBar>
        <cfvo type="min"/>
        <cfvo type="max"/>
        <color rgb="FF63C384"/>
      </dataBar>
      <extLst>
        <ext xmlns:x14="http://schemas.microsoft.com/office/spreadsheetml/2009/9/main" uri="{B025F937-C7B1-47D3-B67F-A62EFF666E3E}">
          <x14:id>{47839140-D093-401C-B441-A575BD47379D}</x14:id>
        </ext>
      </extLst>
    </cfRule>
  </conditionalFormatting>
  <conditionalFormatting sqref="I57:I61">
    <cfRule type="dataBar" priority="1256">
      <dataBar>
        <cfvo type="min"/>
        <cfvo type="max"/>
        <color rgb="FF63C384"/>
      </dataBar>
      <extLst>
        <ext xmlns:x14="http://schemas.microsoft.com/office/spreadsheetml/2009/9/main" uri="{B025F937-C7B1-47D3-B67F-A62EFF666E3E}">
          <x14:id>{23832B76-C6D7-429C-AD7C-AC3B26D85F5C}</x14:id>
        </ext>
      </extLst>
    </cfRule>
  </conditionalFormatting>
  <conditionalFormatting sqref="M57:M61">
    <cfRule type="dataBar" priority="1255">
      <dataBar>
        <cfvo type="min"/>
        <cfvo type="max"/>
        <color rgb="FF63C384"/>
      </dataBar>
      <extLst>
        <ext xmlns:x14="http://schemas.microsoft.com/office/spreadsheetml/2009/9/main" uri="{B025F937-C7B1-47D3-B67F-A62EFF666E3E}">
          <x14:id>{F3E88D91-0E94-404E-81E5-A3DE66D29954}</x14:id>
        </ext>
      </extLst>
    </cfRule>
  </conditionalFormatting>
  <conditionalFormatting sqref="O57:O61">
    <cfRule type="dataBar" priority="1254">
      <dataBar>
        <cfvo type="min"/>
        <cfvo type="max"/>
        <color rgb="FF63C384"/>
      </dataBar>
      <extLst>
        <ext xmlns:x14="http://schemas.microsoft.com/office/spreadsheetml/2009/9/main" uri="{B025F937-C7B1-47D3-B67F-A62EFF666E3E}">
          <x14:id>{73D79281-A371-44DF-9F87-5C36F523A0B3}</x14:id>
        </ext>
      </extLst>
    </cfRule>
  </conditionalFormatting>
  <conditionalFormatting sqref="Q57:Q61">
    <cfRule type="dataBar" priority="1253">
      <dataBar>
        <cfvo type="min"/>
        <cfvo type="max"/>
        <color rgb="FF63C384"/>
      </dataBar>
      <extLst>
        <ext xmlns:x14="http://schemas.microsoft.com/office/spreadsheetml/2009/9/main" uri="{B025F937-C7B1-47D3-B67F-A62EFF666E3E}">
          <x14:id>{479D7291-F8DD-4EA6-A23F-AC4D6B3063A4}</x14:id>
        </ext>
      </extLst>
    </cfRule>
  </conditionalFormatting>
  <conditionalFormatting sqref="S57:S61">
    <cfRule type="dataBar" priority="1252">
      <dataBar>
        <cfvo type="min"/>
        <cfvo type="max"/>
        <color rgb="FF63C384"/>
      </dataBar>
      <extLst>
        <ext xmlns:x14="http://schemas.microsoft.com/office/spreadsheetml/2009/9/main" uri="{B025F937-C7B1-47D3-B67F-A62EFF666E3E}">
          <x14:id>{D139083F-D60B-49F7-A8DB-5C9D08AB303C}</x14:id>
        </ext>
      </extLst>
    </cfRule>
  </conditionalFormatting>
  <conditionalFormatting sqref="U57:U61">
    <cfRule type="dataBar" priority="1251">
      <dataBar>
        <cfvo type="min"/>
        <cfvo type="max"/>
        <color rgb="FF63C384"/>
      </dataBar>
      <extLst>
        <ext xmlns:x14="http://schemas.microsoft.com/office/spreadsheetml/2009/9/main" uri="{B025F937-C7B1-47D3-B67F-A62EFF666E3E}">
          <x14:id>{9C48B276-7970-4FF8-A200-C4B5A1E3C743}</x14:id>
        </ext>
      </extLst>
    </cfRule>
  </conditionalFormatting>
  <conditionalFormatting sqref="W57:W61">
    <cfRule type="dataBar" priority="1250">
      <dataBar>
        <cfvo type="min"/>
        <cfvo type="max"/>
        <color rgb="FF63C384"/>
      </dataBar>
      <extLst>
        <ext xmlns:x14="http://schemas.microsoft.com/office/spreadsheetml/2009/9/main" uri="{B025F937-C7B1-47D3-B67F-A62EFF666E3E}">
          <x14:id>{CFE95691-E164-4BF7-905C-3A08B7337D31}</x14:id>
        </ext>
      </extLst>
    </cfRule>
  </conditionalFormatting>
  <conditionalFormatting sqref="Y57:Y61">
    <cfRule type="dataBar" priority="1249">
      <dataBar>
        <cfvo type="min"/>
        <cfvo type="max"/>
        <color rgb="FF63C384"/>
      </dataBar>
      <extLst>
        <ext xmlns:x14="http://schemas.microsoft.com/office/spreadsheetml/2009/9/main" uri="{B025F937-C7B1-47D3-B67F-A62EFF666E3E}">
          <x14:id>{DBA0FA52-39A4-4248-AF37-7CBC83BF74E9}</x14:id>
        </ext>
      </extLst>
    </cfRule>
  </conditionalFormatting>
  <conditionalFormatting sqref="AA57:AA61">
    <cfRule type="dataBar" priority="1248">
      <dataBar>
        <cfvo type="min"/>
        <cfvo type="max"/>
        <color rgb="FF63C384"/>
      </dataBar>
      <extLst>
        <ext xmlns:x14="http://schemas.microsoft.com/office/spreadsheetml/2009/9/main" uri="{B025F937-C7B1-47D3-B67F-A62EFF666E3E}">
          <x14:id>{E571A3A2-423D-405A-9223-D466310DC471}</x14:id>
        </ext>
      </extLst>
    </cfRule>
  </conditionalFormatting>
  <conditionalFormatting sqref="AC57:AC61">
    <cfRule type="dataBar" priority="1247">
      <dataBar>
        <cfvo type="min"/>
        <cfvo type="max"/>
        <color rgb="FF63C384"/>
      </dataBar>
      <extLst>
        <ext xmlns:x14="http://schemas.microsoft.com/office/spreadsheetml/2009/9/main" uri="{B025F937-C7B1-47D3-B67F-A62EFF666E3E}">
          <x14:id>{F833DBC7-26F7-4989-983B-CE9554572707}</x14:id>
        </ext>
      </extLst>
    </cfRule>
  </conditionalFormatting>
  <conditionalFormatting sqref="AE57:AE61">
    <cfRule type="dataBar" priority="1246">
      <dataBar>
        <cfvo type="min"/>
        <cfvo type="max"/>
        <color rgb="FF63C384"/>
      </dataBar>
      <extLst>
        <ext xmlns:x14="http://schemas.microsoft.com/office/spreadsheetml/2009/9/main" uri="{B025F937-C7B1-47D3-B67F-A62EFF666E3E}">
          <x14:id>{A2266C17-DD6D-45C4-A695-62F30DFA1F6C}</x14:id>
        </ext>
      </extLst>
    </cfRule>
  </conditionalFormatting>
  <conditionalFormatting sqref="AG57:AG61">
    <cfRule type="dataBar" priority="1245">
      <dataBar>
        <cfvo type="min"/>
        <cfvo type="max"/>
        <color rgb="FF63C384"/>
      </dataBar>
      <extLst>
        <ext xmlns:x14="http://schemas.microsoft.com/office/spreadsheetml/2009/9/main" uri="{B025F937-C7B1-47D3-B67F-A62EFF666E3E}">
          <x14:id>{ABF6EBCE-E5DF-43EB-8302-665978BEE3B3}</x14:id>
        </ext>
      </extLst>
    </cfRule>
  </conditionalFormatting>
  <conditionalFormatting sqref="AI57:AI61">
    <cfRule type="dataBar" priority="1244">
      <dataBar>
        <cfvo type="min"/>
        <cfvo type="max"/>
        <color rgb="FF63C384"/>
      </dataBar>
      <extLst>
        <ext xmlns:x14="http://schemas.microsoft.com/office/spreadsheetml/2009/9/main" uri="{B025F937-C7B1-47D3-B67F-A62EFF666E3E}">
          <x14:id>{90DA05EC-9082-4A39-966E-2042867DE1EC}</x14:id>
        </ext>
      </extLst>
    </cfRule>
  </conditionalFormatting>
  <conditionalFormatting sqref="AK57:AK61">
    <cfRule type="dataBar" priority="1243">
      <dataBar>
        <cfvo type="min"/>
        <cfvo type="max"/>
        <color rgb="FF63C384"/>
      </dataBar>
      <extLst>
        <ext xmlns:x14="http://schemas.microsoft.com/office/spreadsheetml/2009/9/main" uri="{B025F937-C7B1-47D3-B67F-A62EFF666E3E}">
          <x14:id>{309F7DA7-DC79-4F51-A1CE-02A71340A4C8}</x14:id>
        </ext>
      </extLst>
    </cfRule>
  </conditionalFormatting>
  <conditionalFormatting sqref="AY57:AY61">
    <cfRule type="dataBar" priority="1242">
      <dataBar>
        <cfvo type="min"/>
        <cfvo type="max"/>
        <color rgb="FF63C384"/>
      </dataBar>
      <extLst>
        <ext xmlns:x14="http://schemas.microsoft.com/office/spreadsheetml/2009/9/main" uri="{B025F937-C7B1-47D3-B67F-A62EFF666E3E}">
          <x14:id>{57A653B4-4484-46EA-9BD3-3B5580078228}</x14:id>
        </ext>
      </extLst>
    </cfRule>
  </conditionalFormatting>
  <conditionalFormatting sqref="BA57:BA61">
    <cfRule type="dataBar" priority="1241">
      <dataBar>
        <cfvo type="min"/>
        <cfvo type="max"/>
        <color rgb="FF63C384"/>
      </dataBar>
      <extLst>
        <ext xmlns:x14="http://schemas.microsoft.com/office/spreadsheetml/2009/9/main" uri="{B025F937-C7B1-47D3-B67F-A62EFF666E3E}">
          <x14:id>{EB39836D-5878-4330-9FD4-3A04D1C20486}</x14:id>
        </ext>
      </extLst>
    </cfRule>
  </conditionalFormatting>
  <conditionalFormatting sqref="BC57:BC61">
    <cfRule type="dataBar" priority="1240">
      <dataBar>
        <cfvo type="min"/>
        <cfvo type="max"/>
        <color rgb="FF63C384"/>
      </dataBar>
      <extLst>
        <ext xmlns:x14="http://schemas.microsoft.com/office/spreadsheetml/2009/9/main" uri="{B025F937-C7B1-47D3-B67F-A62EFF666E3E}">
          <x14:id>{E012F312-96E5-479F-A18B-79121D0BA870}</x14:id>
        </ext>
      </extLst>
    </cfRule>
  </conditionalFormatting>
  <conditionalFormatting sqref="BE57:BE61">
    <cfRule type="dataBar" priority="1239">
      <dataBar>
        <cfvo type="min"/>
        <cfvo type="max"/>
        <color rgb="FF63C384"/>
      </dataBar>
      <extLst>
        <ext xmlns:x14="http://schemas.microsoft.com/office/spreadsheetml/2009/9/main" uri="{B025F937-C7B1-47D3-B67F-A62EFF666E3E}">
          <x14:id>{ECD13741-F931-414F-B08F-ED196F89F4C5}</x14:id>
        </ext>
      </extLst>
    </cfRule>
  </conditionalFormatting>
  <conditionalFormatting sqref="BK57:BK61">
    <cfRule type="dataBar" priority="1238">
      <dataBar>
        <cfvo type="min"/>
        <cfvo type="max"/>
        <color rgb="FF63C384"/>
      </dataBar>
      <extLst>
        <ext xmlns:x14="http://schemas.microsoft.com/office/spreadsheetml/2009/9/main" uri="{B025F937-C7B1-47D3-B67F-A62EFF666E3E}">
          <x14:id>{0E3CCA38-BBBD-4E6A-A648-74A3860F513C}</x14:id>
        </ext>
      </extLst>
    </cfRule>
  </conditionalFormatting>
  <conditionalFormatting sqref="BI57:BI61">
    <cfRule type="dataBar" priority="1237">
      <dataBar>
        <cfvo type="min"/>
        <cfvo type="max"/>
        <color rgb="FF63C384"/>
      </dataBar>
      <extLst>
        <ext xmlns:x14="http://schemas.microsoft.com/office/spreadsheetml/2009/9/main" uri="{B025F937-C7B1-47D3-B67F-A62EFF666E3E}">
          <x14:id>{5D6422DD-9E7C-4A39-BF32-CA65303504BC}</x14:id>
        </ext>
      </extLst>
    </cfRule>
  </conditionalFormatting>
  <conditionalFormatting sqref="BG57:BG61">
    <cfRule type="dataBar" priority="1236">
      <dataBar>
        <cfvo type="min"/>
        <cfvo type="max"/>
        <color rgb="FF63C384"/>
      </dataBar>
      <extLst>
        <ext xmlns:x14="http://schemas.microsoft.com/office/spreadsheetml/2009/9/main" uri="{B025F937-C7B1-47D3-B67F-A62EFF666E3E}">
          <x14:id>{D780A932-B1D3-48B2-B2DF-9E21C9BD3A83}</x14:id>
        </ext>
      </extLst>
    </cfRule>
  </conditionalFormatting>
  <conditionalFormatting sqref="AM57:AM61">
    <cfRule type="dataBar" priority="1235">
      <dataBar>
        <cfvo type="min"/>
        <cfvo type="max"/>
        <color rgb="FF63C384"/>
      </dataBar>
      <extLst>
        <ext xmlns:x14="http://schemas.microsoft.com/office/spreadsheetml/2009/9/main" uri="{B025F937-C7B1-47D3-B67F-A62EFF666E3E}">
          <x14:id>{9F1BBBD5-A347-43DB-9F2A-75CC98C5AF8E}</x14:id>
        </ext>
      </extLst>
    </cfRule>
  </conditionalFormatting>
  <conditionalFormatting sqref="AQ57:AQ61">
    <cfRule type="dataBar" priority="1234">
      <dataBar>
        <cfvo type="min"/>
        <cfvo type="max"/>
        <color rgb="FF63C384"/>
      </dataBar>
      <extLst>
        <ext xmlns:x14="http://schemas.microsoft.com/office/spreadsheetml/2009/9/main" uri="{B025F937-C7B1-47D3-B67F-A62EFF666E3E}">
          <x14:id>{0FDED3B7-F45E-48CB-9CB4-4D6684FED4D6}</x14:id>
        </ext>
      </extLst>
    </cfRule>
  </conditionalFormatting>
  <conditionalFormatting sqref="AS57:AS61">
    <cfRule type="dataBar" priority="1233">
      <dataBar>
        <cfvo type="min"/>
        <cfvo type="max"/>
        <color rgb="FF63C384"/>
      </dataBar>
      <extLst>
        <ext xmlns:x14="http://schemas.microsoft.com/office/spreadsheetml/2009/9/main" uri="{B025F937-C7B1-47D3-B67F-A62EFF666E3E}">
          <x14:id>{4ED8E237-9334-48DC-B10A-96D7314C2D4D}</x14:id>
        </ext>
      </extLst>
    </cfRule>
  </conditionalFormatting>
  <conditionalFormatting sqref="AO57:AO61">
    <cfRule type="dataBar" priority="1232">
      <dataBar>
        <cfvo type="min"/>
        <cfvo type="max"/>
        <color rgb="FF63C384"/>
      </dataBar>
      <extLst>
        <ext xmlns:x14="http://schemas.microsoft.com/office/spreadsheetml/2009/9/main" uri="{B025F937-C7B1-47D3-B67F-A62EFF666E3E}">
          <x14:id>{6A459410-7013-4B06-B412-F9B8F1B489D1}</x14:id>
        </ext>
      </extLst>
    </cfRule>
  </conditionalFormatting>
  <conditionalFormatting sqref="AU57:AU61">
    <cfRule type="dataBar" priority="1231">
      <dataBar>
        <cfvo type="min"/>
        <cfvo type="max"/>
        <color rgb="FF63C384"/>
      </dataBar>
      <extLst>
        <ext xmlns:x14="http://schemas.microsoft.com/office/spreadsheetml/2009/9/main" uri="{B025F937-C7B1-47D3-B67F-A62EFF666E3E}">
          <x14:id>{4523918B-4019-42F5-B85C-C0EE9976DFF8}</x14:id>
        </ext>
      </extLst>
    </cfRule>
  </conditionalFormatting>
  <conditionalFormatting sqref="AW57:AW61">
    <cfRule type="dataBar" priority="1230">
      <dataBar>
        <cfvo type="min"/>
        <cfvo type="max"/>
        <color rgb="FF63C384"/>
      </dataBar>
      <extLst>
        <ext xmlns:x14="http://schemas.microsoft.com/office/spreadsheetml/2009/9/main" uri="{B025F937-C7B1-47D3-B67F-A62EFF666E3E}">
          <x14:id>{944802A3-08BE-425D-88CB-BAF0AD903F70}</x14:id>
        </ext>
      </extLst>
    </cfRule>
  </conditionalFormatting>
  <conditionalFormatting sqref="B57">
    <cfRule type="expression" dxfId="1527" priority="1227">
      <formula>C57&gt;67%</formula>
    </cfRule>
    <cfRule type="expression" dxfId="1526" priority="1228">
      <formula>C57&lt;34%</formula>
    </cfRule>
    <cfRule type="expression" dxfId="1525" priority="1229">
      <formula>AND(C57&lt;68%,C57&gt;33%)</formula>
    </cfRule>
  </conditionalFormatting>
  <conditionalFormatting sqref="B58">
    <cfRule type="expression" dxfId="1524" priority="1224">
      <formula>C58&gt;67%</formula>
    </cfRule>
    <cfRule type="expression" dxfId="1523" priority="1225">
      <formula>C58&lt;34%</formula>
    </cfRule>
    <cfRule type="expression" dxfId="1522" priority="1226">
      <formula>AND(C58&lt;68%,C58&gt;33%)</formula>
    </cfRule>
  </conditionalFormatting>
  <conditionalFormatting sqref="B61">
    <cfRule type="expression" dxfId="1521" priority="1221">
      <formula>C61&gt;67%</formula>
    </cfRule>
    <cfRule type="expression" dxfId="1520" priority="1222">
      <formula>C61&lt;34%</formula>
    </cfRule>
    <cfRule type="expression" dxfId="1519" priority="1223">
      <formula>AND(C61&lt;68%,C61&gt;33%)</formula>
    </cfRule>
  </conditionalFormatting>
  <conditionalFormatting sqref="D57">
    <cfRule type="expression" dxfId="1518" priority="1218">
      <formula>E57&gt;67%</formula>
    </cfRule>
    <cfRule type="expression" dxfId="1517" priority="1219">
      <formula>E57&lt;34%</formula>
    </cfRule>
    <cfRule type="expression" dxfId="1516" priority="1220">
      <formula>AND(E57&lt;68%,E57&gt;33%)</formula>
    </cfRule>
  </conditionalFormatting>
  <conditionalFormatting sqref="D58">
    <cfRule type="expression" dxfId="1515" priority="1215">
      <formula>E58&gt;67%</formula>
    </cfRule>
    <cfRule type="expression" dxfId="1514" priority="1216">
      <formula>E58&lt;34%</formula>
    </cfRule>
    <cfRule type="expression" dxfId="1513" priority="1217">
      <formula>AND(E58&lt;68%,E58&gt;33%)</formula>
    </cfRule>
  </conditionalFormatting>
  <conditionalFormatting sqref="D61">
    <cfRule type="expression" dxfId="1512" priority="1212">
      <formula>E61&gt;67%</formula>
    </cfRule>
    <cfRule type="expression" dxfId="1511" priority="1213">
      <formula>E61&lt;34%</formula>
    </cfRule>
    <cfRule type="expression" dxfId="1510" priority="1214">
      <formula>AND(E61&lt;68%,E61&gt;33%)</formula>
    </cfRule>
  </conditionalFormatting>
  <conditionalFormatting sqref="F57">
    <cfRule type="expression" dxfId="1509" priority="1209">
      <formula>G57&gt;67%</formula>
    </cfRule>
    <cfRule type="expression" dxfId="1508" priority="1210">
      <formula>G57&lt;34%</formula>
    </cfRule>
    <cfRule type="expression" dxfId="1507" priority="1211">
      <formula>AND(G57&lt;68%,G57&gt;33%)</formula>
    </cfRule>
  </conditionalFormatting>
  <conditionalFormatting sqref="F58">
    <cfRule type="expression" dxfId="1506" priority="1206">
      <formula>G58&gt;67%</formula>
    </cfRule>
    <cfRule type="expression" dxfId="1505" priority="1207">
      <formula>G58&lt;34%</formula>
    </cfRule>
    <cfRule type="expression" dxfId="1504" priority="1208">
      <formula>AND(G58&lt;68%,G58&gt;33%)</formula>
    </cfRule>
  </conditionalFormatting>
  <conditionalFormatting sqref="F61">
    <cfRule type="expression" dxfId="1503" priority="1203">
      <formula>G61&gt;67%</formula>
    </cfRule>
    <cfRule type="expression" dxfId="1502" priority="1204">
      <formula>G61&lt;34%</formula>
    </cfRule>
    <cfRule type="expression" dxfId="1501" priority="1205">
      <formula>AND(G61&lt;68%,G61&gt;33%)</formula>
    </cfRule>
  </conditionalFormatting>
  <conditionalFormatting sqref="H57">
    <cfRule type="expression" dxfId="1500" priority="1200">
      <formula>I57&gt;67%</formula>
    </cfRule>
    <cfRule type="expression" dxfId="1499" priority="1201">
      <formula>I57&lt;34%</formula>
    </cfRule>
    <cfRule type="expression" dxfId="1498" priority="1202">
      <formula>AND(I57&lt;68%,I57&gt;33%)</formula>
    </cfRule>
  </conditionalFormatting>
  <conditionalFormatting sqref="H58">
    <cfRule type="expression" dxfId="1497" priority="1197">
      <formula>I58&gt;67%</formula>
    </cfRule>
    <cfRule type="expression" dxfId="1496" priority="1198">
      <formula>I58&lt;34%</formula>
    </cfRule>
    <cfRule type="expression" dxfId="1495" priority="1199">
      <formula>AND(I58&lt;68%,I58&gt;33%)</formula>
    </cfRule>
  </conditionalFormatting>
  <conditionalFormatting sqref="H61">
    <cfRule type="expression" dxfId="1494" priority="1194">
      <formula>I61&gt;67%</formula>
    </cfRule>
    <cfRule type="expression" dxfId="1493" priority="1195">
      <formula>I61&lt;34%</formula>
    </cfRule>
    <cfRule type="expression" dxfId="1492" priority="1196">
      <formula>AND(I61&lt;68%,I61&gt;33%)</formula>
    </cfRule>
  </conditionalFormatting>
  <conditionalFormatting sqref="J57">
    <cfRule type="expression" dxfId="1491" priority="1191">
      <formula>K57&gt;67%</formula>
    </cfRule>
    <cfRule type="expression" dxfId="1490" priority="1192">
      <formula>K57&lt;34%</formula>
    </cfRule>
    <cfRule type="expression" dxfId="1489" priority="1193">
      <formula>AND(K57&lt;68%,K57&gt;33%)</formula>
    </cfRule>
  </conditionalFormatting>
  <conditionalFormatting sqref="J58">
    <cfRule type="expression" dxfId="1488" priority="1188">
      <formula>K58&gt;67%</formula>
    </cfRule>
    <cfRule type="expression" dxfId="1487" priority="1189">
      <formula>K58&lt;34%</formula>
    </cfRule>
    <cfRule type="expression" dxfId="1486" priority="1190">
      <formula>AND(K58&lt;68%,K58&gt;33%)</formula>
    </cfRule>
  </conditionalFormatting>
  <conditionalFormatting sqref="J61">
    <cfRule type="expression" dxfId="1485" priority="1185">
      <formula>K61&gt;67%</formula>
    </cfRule>
    <cfRule type="expression" dxfId="1484" priority="1186">
      <formula>K61&lt;34%</formula>
    </cfRule>
    <cfRule type="expression" dxfId="1483" priority="1187">
      <formula>AND(K61&lt;68%,K61&gt;33%)</formula>
    </cfRule>
  </conditionalFormatting>
  <conditionalFormatting sqref="L57">
    <cfRule type="expression" dxfId="1482" priority="1182">
      <formula>M57&gt;67%</formula>
    </cfRule>
    <cfRule type="expression" dxfId="1481" priority="1183">
      <formula>M57&lt;34%</formula>
    </cfRule>
    <cfRule type="expression" dxfId="1480" priority="1184">
      <formula>AND(M57&lt;68%,M57&gt;33%)</formula>
    </cfRule>
  </conditionalFormatting>
  <conditionalFormatting sqref="L58">
    <cfRule type="expression" dxfId="1479" priority="1179">
      <formula>M58&gt;67%</formula>
    </cfRule>
    <cfRule type="expression" dxfId="1478" priority="1180">
      <formula>M58&lt;34%</formula>
    </cfRule>
    <cfRule type="expression" dxfId="1477" priority="1181">
      <formula>AND(M58&lt;68%,M58&gt;33%)</formula>
    </cfRule>
  </conditionalFormatting>
  <conditionalFormatting sqref="L61">
    <cfRule type="expression" dxfId="1476" priority="1176">
      <formula>M61&gt;67%</formula>
    </cfRule>
    <cfRule type="expression" dxfId="1475" priority="1177">
      <formula>M61&lt;34%</formula>
    </cfRule>
    <cfRule type="expression" dxfId="1474" priority="1178">
      <formula>AND(M61&lt;68%,M61&gt;33%)</formula>
    </cfRule>
  </conditionalFormatting>
  <conditionalFormatting sqref="N57">
    <cfRule type="expression" dxfId="1473" priority="1173">
      <formula>O57&gt;67%</formula>
    </cfRule>
    <cfRule type="expression" dxfId="1472" priority="1174">
      <formula>O57&lt;34%</formula>
    </cfRule>
    <cfRule type="expression" dxfId="1471" priority="1175">
      <formula>AND(O57&lt;68%,O57&gt;33%)</formula>
    </cfRule>
  </conditionalFormatting>
  <conditionalFormatting sqref="N58">
    <cfRule type="expression" dxfId="1470" priority="1170">
      <formula>O58&gt;67%</formula>
    </cfRule>
    <cfRule type="expression" dxfId="1469" priority="1171">
      <formula>O58&lt;34%</formula>
    </cfRule>
    <cfRule type="expression" dxfId="1468" priority="1172">
      <formula>AND(O58&lt;68%,O58&gt;33%)</formula>
    </cfRule>
  </conditionalFormatting>
  <conditionalFormatting sqref="N61">
    <cfRule type="expression" dxfId="1467" priority="1167">
      <formula>O61&gt;67%</formula>
    </cfRule>
    <cfRule type="expression" dxfId="1466" priority="1168">
      <formula>O61&lt;34%</formula>
    </cfRule>
    <cfRule type="expression" dxfId="1465" priority="1169">
      <formula>AND(O61&lt;68%,O61&gt;33%)</formula>
    </cfRule>
  </conditionalFormatting>
  <conditionalFormatting sqref="P57">
    <cfRule type="expression" dxfId="1464" priority="1164">
      <formula>Q57&gt;67%</formula>
    </cfRule>
    <cfRule type="expression" dxfId="1463" priority="1165">
      <formula>Q57&lt;34%</formula>
    </cfRule>
    <cfRule type="expression" dxfId="1462" priority="1166">
      <formula>AND(Q57&lt;68%,Q57&gt;33%)</formula>
    </cfRule>
  </conditionalFormatting>
  <conditionalFormatting sqref="P58">
    <cfRule type="expression" dxfId="1461" priority="1161">
      <formula>Q58&gt;67%</formula>
    </cfRule>
    <cfRule type="expression" dxfId="1460" priority="1162">
      <formula>Q58&lt;34%</formula>
    </cfRule>
    <cfRule type="expression" dxfId="1459" priority="1163">
      <formula>AND(Q58&lt;68%,Q58&gt;33%)</formula>
    </cfRule>
  </conditionalFormatting>
  <conditionalFormatting sqref="P61">
    <cfRule type="expression" dxfId="1458" priority="1158">
      <formula>Q61&gt;67%</formula>
    </cfRule>
    <cfRule type="expression" dxfId="1457" priority="1159">
      <formula>Q61&lt;34%</formula>
    </cfRule>
    <cfRule type="expression" dxfId="1456" priority="1160">
      <formula>AND(Q61&lt;68%,Q61&gt;33%)</formula>
    </cfRule>
  </conditionalFormatting>
  <conditionalFormatting sqref="R57">
    <cfRule type="expression" dxfId="1455" priority="1155">
      <formula>S57&gt;67%</formula>
    </cfRule>
    <cfRule type="expression" dxfId="1454" priority="1156">
      <formula>S57&lt;34%</formula>
    </cfRule>
    <cfRule type="expression" dxfId="1453" priority="1157">
      <formula>AND(S57&lt;68%,S57&gt;33%)</formula>
    </cfRule>
  </conditionalFormatting>
  <conditionalFormatting sqref="R58">
    <cfRule type="expression" dxfId="1452" priority="1152">
      <formula>S58&gt;67%</formula>
    </cfRule>
    <cfRule type="expression" dxfId="1451" priority="1153">
      <formula>S58&lt;34%</formula>
    </cfRule>
    <cfRule type="expression" dxfId="1450" priority="1154">
      <formula>AND(S58&lt;68%,S58&gt;33%)</formula>
    </cfRule>
  </conditionalFormatting>
  <conditionalFormatting sqref="R61">
    <cfRule type="expression" dxfId="1449" priority="1149">
      <formula>S61&gt;67%</formula>
    </cfRule>
    <cfRule type="expression" dxfId="1448" priority="1150">
      <formula>S61&lt;34%</formula>
    </cfRule>
    <cfRule type="expression" dxfId="1447" priority="1151">
      <formula>AND(S61&lt;68%,S61&gt;33%)</formula>
    </cfRule>
  </conditionalFormatting>
  <conditionalFormatting sqref="T57">
    <cfRule type="expression" dxfId="1446" priority="1146">
      <formula>U57&gt;67%</formula>
    </cfRule>
    <cfRule type="expression" dxfId="1445" priority="1147">
      <formula>U57&lt;34%</formula>
    </cfRule>
    <cfRule type="expression" dxfId="1444" priority="1148">
      <formula>AND(U57&lt;68%,U57&gt;33%)</formula>
    </cfRule>
  </conditionalFormatting>
  <conditionalFormatting sqref="T58">
    <cfRule type="expression" dxfId="1443" priority="1143">
      <formula>U58&gt;67%</formula>
    </cfRule>
    <cfRule type="expression" dxfId="1442" priority="1144">
      <formula>U58&lt;34%</formula>
    </cfRule>
    <cfRule type="expression" dxfId="1441" priority="1145">
      <formula>AND(U58&lt;68%,U58&gt;33%)</formula>
    </cfRule>
  </conditionalFormatting>
  <conditionalFormatting sqref="T61">
    <cfRule type="expression" dxfId="1440" priority="1140">
      <formula>U61&gt;67%</formula>
    </cfRule>
    <cfRule type="expression" dxfId="1439" priority="1141">
      <formula>U61&lt;34%</formula>
    </cfRule>
    <cfRule type="expression" dxfId="1438" priority="1142">
      <formula>AND(U61&lt;68%,U61&gt;33%)</formula>
    </cfRule>
  </conditionalFormatting>
  <conditionalFormatting sqref="V57">
    <cfRule type="expression" dxfId="1437" priority="1137">
      <formula>W57&gt;67%</formula>
    </cfRule>
    <cfRule type="expression" dxfId="1436" priority="1138">
      <formula>W57&lt;34%</formula>
    </cfRule>
    <cfRule type="expression" dxfId="1435" priority="1139">
      <formula>AND(W57&lt;68%,W57&gt;33%)</formula>
    </cfRule>
  </conditionalFormatting>
  <conditionalFormatting sqref="V58">
    <cfRule type="expression" dxfId="1434" priority="1134">
      <formula>W58&gt;67%</formula>
    </cfRule>
    <cfRule type="expression" dxfId="1433" priority="1135">
      <formula>W58&lt;34%</formula>
    </cfRule>
    <cfRule type="expression" dxfId="1432" priority="1136">
      <formula>AND(W58&lt;68%,W58&gt;33%)</formula>
    </cfRule>
  </conditionalFormatting>
  <conditionalFormatting sqref="V61">
    <cfRule type="expression" dxfId="1431" priority="1131">
      <formula>W61&gt;67%</formula>
    </cfRule>
    <cfRule type="expression" dxfId="1430" priority="1132">
      <formula>W61&lt;34%</formula>
    </cfRule>
    <cfRule type="expression" dxfId="1429" priority="1133">
      <formula>AND(W61&lt;68%,W61&gt;33%)</formula>
    </cfRule>
  </conditionalFormatting>
  <conditionalFormatting sqref="X57">
    <cfRule type="expression" dxfId="1428" priority="1128">
      <formula>Y57&gt;67%</formula>
    </cfRule>
    <cfRule type="expression" dxfId="1427" priority="1129">
      <formula>Y57&lt;34%</formula>
    </cfRule>
    <cfRule type="expression" dxfId="1426" priority="1130">
      <formula>AND(Y57&lt;68%,Y57&gt;33%)</formula>
    </cfRule>
  </conditionalFormatting>
  <conditionalFormatting sqref="X58">
    <cfRule type="expression" dxfId="1425" priority="1125">
      <formula>Y58&gt;67%</formula>
    </cfRule>
    <cfRule type="expression" dxfId="1424" priority="1126">
      <formula>Y58&lt;34%</formula>
    </cfRule>
    <cfRule type="expression" dxfId="1423" priority="1127">
      <formula>AND(Y58&lt;68%,Y58&gt;33%)</formula>
    </cfRule>
  </conditionalFormatting>
  <conditionalFormatting sqref="X61">
    <cfRule type="expression" dxfId="1422" priority="1122">
      <formula>Y61&gt;67%</formula>
    </cfRule>
    <cfRule type="expression" dxfId="1421" priority="1123">
      <formula>Y61&lt;34%</formula>
    </cfRule>
    <cfRule type="expression" dxfId="1420" priority="1124">
      <formula>AND(Y61&lt;68%,Y61&gt;33%)</formula>
    </cfRule>
  </conditionalFormatting>
  <conditionalFormatting sqref="Z57">
    <cfRule type="expression" dxfId="1419" priority="1119">
      <formula>AA57&gt;67%</formula>
    </cfRule>
    <cfRule type="expression" dxfId="1418" priority="1120">
      <formula>AA57&lt;34%</formula>
    </cfRule>
    <cfRule type="expression" dxfId="1417" priority="1121">
      <formula>AND(AA57&lt;68%,AA57&gt;33%)</formula>
    </cfRule>
  </conditionalFormatting>
  <conditionalFormatting sqref="Z58">
    <cfRule type="expression" dxfId="1416" priority="1116">
      <formula>AA58&gt;67%</formula>
    </cfRule>
    <cfRule type="expression" dxfId="1415" priority="1117">
      <formula>AA58&lt;34%</formula>
    </cfRule>
    <cfRule type="expression" dxfId="1414" priority="1118">
      <formula>AND(AA58&lt;68%,AA58&gt;33%)</formula>
    </cfRule>
  </conditionalFormatting>
  <conditionalFormatting sqref="Z61">
    <cfRule type="expression" dxfId="1413" priority="1113">
      <formula>AA61&gt;67%</formula>
    </cfRule>
    <cfRule type="expression" dxfId="1412" priority="1114">
      <formula>AA61&lt;34%</formula>
    </cfRule>
    <cfRule type="expression" dxfId="1411" priority="1115">
      <formula>AND(AA61&lt;68%,AA61&gt;33%)</formula>
    </cfRule>
  </conditionalFormatting>
  <conditionalFormatting sqref="AB61">
    <cfRule type="expression" dxfId="1410" priority="1110">
      <formula>AC61&gt;67%</formula>
    </cfRule>
    <cfRule type="expression" dxfId="1409" priority="1111">
      <formula>AC61&lt;34%</formula>
    </cfRule>
    <cfRule type="expression" dxfId="1408" priority="1112">
      <formula>AND(AC61&lt;68%,AC61&gt;33%)</formula>
    </cfRule>
  </conditionalFormatting>
  <conditionalFormatting sqref="AD61">
    <cfRule type="expression" dxfId="1407" priority="1107">
      <formula>AE61&gt;67%</formula>
    </cfRule>
    <cfRule type="expression" dxfId="1406" priority="1108">
      <formula>AE61&lt;34%</formula>
    </cfRule>
    <cfRule type="expression" dxfId="1405" priority="1109">
      <formula>AND(AE61&lt;68%,AE61&gt;33%)</formula>
    </cfRule>
  </conditionalFormatting>
  <conditionalFormatting sqref="AF57">
    <cfRule type="expression" dxfId="1404" priority="1104">
      <formula>AG57&gt;67%</formula>
    </cfRule>
    <cfRule type="expression" dxfId="1403" priority="1105">
      <formula>AG57&lt;34%</formula>
    </cfRule>
    <cfRule type="expression" dxfId="1402" priority="1106">
      <formula>AND(AG57&lt;68%,AG57&gt;33%)</formula>
    </cfRule>
  </conditionalFormatting>
  <conditionalFormatting sqref="AF58">
    <cfRule type="expression" dxfId="1401" priority="1101">
      <formula>AG58&gt;67%</formula>
    </cfRule>
    <cfRule type="expression" dxfId="1400" priority="1102">
      <formula>AG58&lt;34%</formula>
    </cfRule>
    <cfRule type="expression" dxfId="1399" priority="1103">
      <formula>AND(AG58&lt;68%,AG58&gt;33%)</formula>
    </cfRule>
  </conditionalFormatting>
  <conditionalFormatting sqref="AF61">
    <cfRule type="expression" dxfId="1398" priority="1098">
      <formula>AG61&gt;67%</formula>
    </cfRule>
    <cfRule type="expression" dxfId="1397" priority="1099">
      <formula>AG61&lt;34%</formula>
    </cfRule>
    <cfRule type="expression" dxfId="1396" priority="1100">
      <formula>AND(AG61&lt;68%,AG61&gt;33%)</formula>
    </cfRule>
  </conditionalFormatting>
  <conditionalFormatting sqref="AH57">
    <cfRule type="expression" dxfId="1395" priority="1095">
      <formula>AI57&gt;67%</formula>
    </cfRule>
    <cfRule type="expression" dxfId="1394" priority="1096">
      <formula>AI57&lt;34%</formula>
    </cfRule>
    <cfRule type="expression" dxfId="1393" priority="1097">
      <formula>AND(AI57&lt;68%,AI57&gt;33%)</formula>
    </cfRule>
  </conditionalFormatting>
  <conditionalFormatting sqref="AH58">
    <cfRule type="expression" dxfId="1392" priority="1092">
      <formula>AI58&gt;67%</formula>
    </cfRule>
    <cfRule type="expression" dxfId="1391" priority="1093">
      <formula>AI58&lt;34%</formula>
    </cfRule>
    <cfRule type="expression" dxfId="1390" priority="1094">
      <formula>AND(AI58&lt;68%,AI58&gt;33%)</formula>
    </cfRule>
  </conditionalFormatting>
  <conditionalFormatting sqref="AH61">
    <cfRule type="expression" dxfId="1389" priority="1089">
      <formula>AI61&gt;67%</formula>
    </cfRule>
    <cfRule type="expression" dxfId="1388" priority="1090">
      <formula>AI61&lt;34%</formula>
    </cfRule>
    <cfRule type="expression" dxfId="1387" priority="1091">
      <formula>AND(AI61&lt;68%,AI61&gt;33%)</formula>
    </cfRule>
  </conditionalFormatting>
  <conditionalFormatting sqref="AJ57">
    <cfRule type="expression" dxfId="1386" priority="1086">
      <formula>AK57&gt;67%</formula>
    </cfRule>
    <cfRule type="expression" dxfId="1385" priority="1087">
      <formula>AK57&lt;34%</formula>
    </cfRule>
    <cfRule type="expression" dxfId="1384" priority="1088">
      <formula>AND(AK57&lt;68%,AK57&gt;33%)</formula>
    </cfRule>
  </conditionalFormatting>
  <conditionalFormatting sqref="AJ58">
    <cfRule type="expression" dxfId="1383" priority="1083">
      <formula>AK58&gt;67%</formula>
    </cfRule>
    <cfRule type="expression" dxfId="1382" priority="1084">
      <formula>AK58&lt;34%</formula>
    </cfRule>
    <cfRule type="expression" dxfId="1381" priority="1085">
      <formula>AND(AK58&lt;68%,AK58&gt;33%)</formula>
    </cfRule>
  </conditionalFormatting>
  <conditionalFormatting sqref="AJ61">
    <cfRule type="expression" dxfId="1380" priority="1080">
      <formula>AK61&gt;67%</formula>
    </cfRule>
    <cfRule type="expression" dxfId="1379" priority="1081">
      <formula>AK61&lt;34%</formula>
    </cfRule>
    <cfRule type="expression" dxfId="1378" priority="1082">
      <formula>AND(AK61&lt;68%,AK61&gt;33%)</formula>
    </cfRule>
  </conditionalFormatting>
  <conditionalFormatting sqref="AL57">
    <cfRule type="expression" dxfId="1377" priority="1077">
      <formula>AM57&gt;67%</formula>
    </cfRule>
    <cfRule type="expression" dxfId="1376" priority="1078">
      <formula>AM57&lt;34%</formula>
    </cfRule>
    <cfRule type="expression" dxfId="1375" priority="1079">
      <formula>AND(AM57&lt;68%,AM57&gt;33%)</formula>
    </cfRule>
  </conditionalFormatting>
  <conditionalFormatting sqref="AL58">
    <cfRule type="expression" dxfId="1374" priority="1074">
      <formula>AM58&gt;67%</formula>
    </cfRule>
    <cfRule type="expression" dxfId="1373" priority="1075">
      <formula>AM58&lt;34%</formula>
    </cfRule>
    <cfRule type="expression" dxfId="1372" priority="1076">
      <formula>AND(AM58&lt;68%,AM58&gt;33%)</formula>
    </cfRule>
  </conditionalFormatting>
  <conditionalFormatting sqref="AL61">
    <cfRule type="expression" dxfId="1371" priority="1071">
      <formula>AM61&gt;67%</formula>
    </cfRule>
    <cfRule type="expression" dxfId="1370" priority="1072">
      <formula>AM61&lt;34%</formula>
    </cfRule>
    <cfRule type="expression" dxfId="1369" priority="1073">
      <formula>AND(AM61&lt;68%,AM61&gt;33%)</formula>
    </cfRule>
  </conditionalFormatting>
  <conditionalFormatting sqref="AN57">
    <cfRule type="expression" dxfId="1368" priority="1068">
      <formula>AO57&gt;67%</formula>
    </cfRule>
    <cfRule type="expression" dxfId="1367" priority="1069">
      <formula>AO57&lt;34%</formula>
    </cfRule>
    <cfRule type="expression" dxfId="1366" priority="1070">
      <formula>AND(AO57&lt;68%,AO57&gt;33%)</formula>
    </cfRule>
  </conditionalFormatting>
  <conditionalFormatting sqref="AN58">
    <cfRule type="expression" dxfId="1365" priority="1065">
      <formula>AO58&gt;67%</formula>
    </cfRule>
    <cfRule type="expression" dxfId="1364" priority="1066">
      <formula>AO58&lt;34%</formula>
    </cfRule>
    <cfRule type="expression" dxfId="1363" priority="1067">
      <formula>AND(AO58&lt;68%,AO58&gt;33%)</formula>
    </cfRule>
  </conditionalFormatting>
  <conditionalFormatting sqref="AN61">
    <cfRule type="expression" dxfId="1362" priority="1062">
      <formula>AO61&gt;67%</formula>
    </cfRule>
    <cfRule type="expression" dxfId="1361" priority="1063">
      <formula>AO61&lt;34%</formula>
    </cfRule>
    <cfRule type="expression" dxfId="1360" priority="1064">
      <formula>AND(AO61&lt;68%,AO61&gt;33%)</formula>
    </cfRule>
  </conditionalFormatting>
  <conditionalFormatting sqref="AP57">
    <cfRule type="expression" dxfId="1359" priority="1059">
      <formula>AQ57&gt;67%</formula>
    </cfRule>
    <cfRule type="expression" dxfId="1358" priority="1060">
      <formula>AQ57&lt;34%</formula>
    </cfRule>
    <cfRule type="expression" dxfId="1357" priority="1061">
      <formula>AND(AQ57&lt;68%,AQ57&gt;33%)</formula>
    </cfRule>
  </conditionalFormatting>
  <conditionalFormatting sqref="AP58">
    <cfRule type="expression" dxfId="1356" priority="1056">
      <formula>AQ58&gt;67%</formula>
    </cfRule>
    <cfRule type="expression" dxfId="1355" priority="1057">
      <formula>AQ58&lt;34%</formula>
    </cfRule>
    <cfRule type="expression" dxfId="1354" priority="1058">
      <formula>AND(AQ58&lt;68%,AQ58&gt;33%)</formula>
    </cfRule>
  </conditionalFormatting>
  <conditionalFormatting sqref="AP61">
    <cfRule type="expression" dxfId="1353" priority="1053">
      <formula>AQ61&gt;67%</formula>
    </cfRule>
    <cfRule type="expression" dxfId="1352" priority="1054">
      <formula>AQ61&lt;34%</formula>
    </cfRule>
    <cfRule type="expression" dxfId="1351" priority="1055">
      <formula>AND(AQ61&lt;68%,AQ61&gt;33%)</formula>
    </cfRule>
  </conditionalFormatting>
  <conditionalFormatting sqref="AR57">
    <cfRule type="expression" dxfId="1350" priority="1050">
      <formula>AS57&gt;67%</formula>
    </cfRule>
    <cfRule type="expression" dxfId="1349" priority="1051">
      <formula>AS57&lt;34%</formula>
    </cfRule>
    <cfRule type="expression" dxfId="1348" priority="1052">
      <formula>AND(AS57&lt;68%,AS57&gt;33%)</formula>
    </cfRule>
  </conditionalFormatting>
  <conditionalFormatting sqref="AR58">
    <cfRule type="expression" dxfId="1347" priority="1047">
      <formula>AS58&gt;67%</formula>
    </cfRule>
    <cfRule type="expression" dxfId="1346" priority="1048">
      <formula>AS58&lt;34%</formula>
    </cfRule>
    <cfRule type="expression" dxfId="1345" priority="1049">
      <formula>AND(AS58&lt;68%,AS58&gt;33%)</formula>
    </cfRule>
  </conditionalFormatting>
  <conditionalFormatting sqref="AR61">
    <cfRule type="expression" dxfId="1344" priority="1044">
      <formula>AS61&gt;67%</formula>
    </cfRule>
    <cfRule type="expression" dxfId="1343" priority="1045">
      <formula>AS61&lt;34%</formula>
    </cfRule>
    <cfRule type="expression" dxfId="1342" priority="1046">
      <formula>AND(AS61&lt;68%,AS61&gt;33%)</formula>
    </cfRule>
  </conditionalFormatting>
  <conditionalFormatting sqref="AT58">
    <cfRule type="expression" dxfId="1341" priority="1041">
      <formula>AU58&gt;67%</formula>
    </cfRule>
    <cfRule type="expression" dxfId="1340" priority="1042">
      <formula>AU58&lt;34%</formula>
    </cfRule>
    <cfRule type="expression" dxfId="1339" priority="1043">
      <formula>AND(AU58&lt;68%,AU58&gt;33%)</formula>
    </cfRule>
  </conditionalFormatting>
  <conditionalFormatting sqref="AT61">
    <cfRule type="expression" dxfId="1338" priority="1038">
      <formula>AU61&gt;67%</formula>
    </cfRule>
    <cfRule type="expression" dxfId="1337" priority="1039">
      <formula>AU61&lt;34%</formula>
    </cfRule>
    <cfRule type="expression" dxfId="1336" priority="1040">
      <formula>AND(AU61&lt;68%,AU61&gt;33%)</formula>
    </cfRule>
  </conditionalFormatting>
  <conditionalFormatting sqref="AV57">
    <cfRule type="expression" dxfId="1335" priority="1035">
      <formula>AW57&gt;67%</formula>
    </cfRule>
    <cfRule type="expression" dxfId="1334" priority="1036">
      <formula>AW57&lt;34%</formula>
    </cfRule>
    <cfRule type="expression" dxfId="1333" priority="1037">
      <formula>AND(AW57&lt;68%,AW57&gt;33%)</formula>
    </cfRule>
  </conditionalFormatting>
  <conditionalFormatting sqref="AV58">
    <cfRule type="expression" dxfId="1332" priority="1032">
      <formula>AW58&gt;67%</formula>
    </cfRule>
    <cfRule type="expression" dxfId="1331" priority="1033">
      <formula>AW58&lt;34%</formula>
    </cfRule>
    <cfRule type="expression" dxfId="1330" priority="1034">
      <formula>AND(AW58&lt;68%,AW58&gt;33%)</formula>
    </cfRule>
  </conditionalFormatting>
  <conditionalFormatting sqref="AV61">
    <cfRule type="expression" dxfId="1329" priority="1029">
      <formula>AW61&gt;67%</formula>
    </cfRule>
    <cfRule type="expression" dxfId="1328" priority="1030">
      <formula>AW61&lt;34%</formula>
    </cfRule>
    <cfRule type="expression" dxfId="1327" priority="1031">
      <formula>AND(AW61&lt;68%,AW61&gt;33%)</formula>
    </cfRule>
  </conditionalFormatting>
  <conditionalFormatting sqref="AX58">
    <cfRule type="expression" dxfId="1326" priority="1026">
      <formula>AY58&gt;67%</formula>
    </cfRule>
    <cfRule type="expression" dxfId="1325" priority="1027">
      <formula>AY58&lt;34%</formula>
    </cfRule>
    <cfRule type="expression" dxfId="1324" priority="1028">
      <formula>AND(AY58&lt;68%,AY58&gt;33%)</formula>
    </cfRule>
  </conditionalFormatting>
  <conditionalFormatting sqref="AX61">
    <cfRule type="expression" dxfId="1323" priority="1023">
      <formula>AY61&gt;67%</formula>
    </cfRule>
    <cfRule type="expression" dxfId="1322" priority="1024">
      <formula>AY61&lt;34%</formula>
    </cfRule>
    <cfRule type="expression" dxfId="1321" priority="1025">
      <formula>AND(AY61&lt;68%,AY61&gt;33%)</formula>
    </cfRule>
  </conditionalFormatting>
  <conditionalFormatting sqref="AZ61">
    <cfRule type="expression" dxfId="1320" priority="1017">
      <formula>BA61&gt;67%</formula>
    </cfRule>
    <cfRule type="expression" dxfId="1319" priority="1018">
      <formula>BA61&lt;34%</formula>
    </cfRule>
    <cfRule type="expression" dxfId="1318" priority="1019">
      <formula>AND(BA61&lt;68%,BA61&gt;33%)</formula>
    </cfRule>
  </conditionalFormatting>
  <conditionalFormatting sqref="AZ58">
    <cfRule type="expression" dxfId="1317" priority="1020">
      <formula>BA58&gt;67%</formula>
    </cfRule>
    <cfRule type="expression" dxfId="1316" priority="1021">
      <formula>BA58&lt;34%</formula>
    </cfRule>
    <cfRule type="expression" dxfId="1315" priority="1022">
      <formula>AND(BA58&lt;68%,BA58&gt;33%)</formula>
    </cfRule>
  </conditionalFormatting>
  <conditionalFormatting sqref="BB58">
    <cfRule type="expression" dxfId="1314" priority="1014">
      <formula>BC58&gt;67%</formula>
    </cfRule>
    <cfRule type="expression" dxfId="1313" priority="1015">
      <formula>BC58&lt;34%</formula>
    </cfRule>
    <cfRule type="expression" dxfId="1312" priority="1016">
      <formula>AND(BC58&lt;68%,BC58&gt;33%)</formula>
    </cfRule>
  </conditionalFormatting>
  <conditionalFormatting sqref="BB61">
    <cfRule type="expression" dxfId="1311" priority="1011">
      <formula>BC61&gt;67%</formula>
    </cfRule>
    <cfRule type="expression" dxfId="1310" priority="1012">
      <formula>BC61&lt;34%</formula>
    </cfRule>
    <cfRule type="expression" dxfId="1309" priority="1013">
      <formula>AND(BC61&lt;68%,BC61&gt;33%)</formula>
    </cfRule>
  </conditionalFormatting>
  <conditionalFormatting sqref="BD58">
    <cfRule type="expression" dxfId="1308" priority="1008">
      <formula>BE58&gt;67%</formula>
    </cfRule>
    <cfRule type="expression" dxfId="1307" priority="1009">
      <formula>BE58&lt;34%</formula>
    </cfRule>
    <cfRule type="expression" dxfId="1306" priority="1010">
      <formula>AND(BE58&lt;68%,BE58&gt;33%)</formula>
    </cfRule>
  </conditionalFormatting>
  <conditionalFormatting sqref="BD61">
    <cfRule type="expression" dxfId="1305" priority="1005">
      <formula>BE61&gt;67%</formula>
    </cfRule>
    <cfRule type="expression" dxfId="1304" priority="1006">
      <formula>BE61&lt;34%</formula>
    </cfRule>
    <cfRule type="expression" dxfId="1303" priority="1007">
      <formula>AND(BE61&lt;68%,BE61&gt;33%)</formula>
    </cfRule>
  </conditionalFormatting>
  <conditionalFormatting sqref="BF58">
    <cfRule type="expression" dxfId="1302" priority="1002">
      <formula>BG58&gt;67%</formula>
    </cfRule>
    <cfRule type="expression" dxfId="1301" priority="1003">
      <formula>BG58&lt;34%</formula>
    </cfRule>
    <cfRule type="expression" dxfId="1300" priority="1004">
      <formula>AND(BG58&lt;68%,BG58&gt;33%)</formula>
    </cfRule>
  </conditionalFormatting>
  <conditionalFormatting sqref="BF61">
    <cfRule type="expression" dxfId="1299" priority="999">
      <formula>BG61&gt;67%</formula>
    </cfRule>
    <cfRule type="expression" dxfId="1298" priority="1000">
      <formula>BG61&lt;34%</formula>
    </cfRule>
    <cfRule type="expression" dxfId="1297" priority="1001">
      <formula>AND(BG61&lt;68%,BG61&gt;33%)</formula>
    </cfRule>
  </conditionalFormatting>
  <conditionalFormatting sqref="BH58">
    <cfRule type="expression" dxfId="1296" priority="996">
      <formula>BI58&gt;67%</formula>
    </cfRule>
    <cfRule type="expression" dxfId="1295" priority="997">
      <formula>BI58&lt;34%</formula>
    </cfRule>
    <cfRule type="expression" dxfId="1294" priority="998">
      <formula>AND(BI58&lt;68%,BI58&gt;33%)</formula>
    </cfRule>
  </conditionalFormatting>
  <conditionalFormatting sqref="BH61">
    <cfRule type="expression" dxfId="1293" priority="993">
      <formula>BI61&gt;67%</formula>
    </cfRule>
    <cfRule type="expression" dxfId="1292" priority="994">
      <formula>BI61&lt;34%</formula>
    </cfRule>
    <cfRule type="expression" dxfId="1291" priority="995">
      <formula>AND(BI61&lt;68%,BI61&gt;33%)</formula>
    </cfRule>
  </conditionalFormatting>
  <conditionalFormatting sqref="BJ58">
    <cfRule type="expression" dxfId="1290" priority="990">
      <formula>BK58&gt;67%</formula>
    </cfRule>
    <cfRule type="expression" dxfId="1289" priority="991">
      <formula>BK58&lt;34%</formula>
    </cfRule>
    <cfRule type="expression" dxfId="1288" priority="992">
      <formula>AND(BK58&lt;68%,BK58&gt;33%)</formula>
    </cfRule>
  </conditionalFormatting>
  <conditionalFormatting sqref="BJ61">
    <cfRule type="expression" dxfId="1287" priority="987">
      <formula>BK61&gt;67%</formula>
    </cfRule>
    <cfRule type="expression" dxfId="1286" priority="988">
      <formula>BK61&lt;34%</formula>
    </cfRule>
    <cfRule type="expression" dxfId="1285" priority="989">
      <formula>AND(BK61&lt;68%,BK61&gt;33%)</formula>
    </cfRule>
  </conditionalFormatting>
  <conditionalFormatting sqref="B59">
    <cfRule type="expression" dxfId="1284" priority="986">
      <formula>"C11&gt;50%"</formula>
    </cfRule>
  </conditionalFormatting>
  <conditionalFormatting sqref="D59">
    <cfRule type="expression" dxfId="1283" priority="985">
      <formula>"C11&gt;50%"</formula>
    </cfRule>
  </conditionalFormatting>
  <conditionalFormatting sqref="F59">
    <cfRule type="expression" dxfId="1282" priority="984">
      <formula>"C11&gt;50%"</formula>
    </cfRule>
  </conditionalFormatting>
  <conditionalFormatting sqref="H59">
    <cfRule type="expression" dxfId="1281" priority="983">
      <formula>"C11&gt;50%"</formula>
    </cfRule>
  </conditionalFormatting>
  <conditionalFormatting sqref="J59">
    <cfRule type="expression" dxfId="1280" priority="982">
      <formula>"C11&gt;50%"</formula>
    </cfRule>
  </conditionalFormatting>
  <conditionalFormatting sqref="L59">
    <cfRule type="expression" dxfId="1279" priority="981">
      <formula>"C11&gt;50%"</formula>
    </cfRule>
  </conditionalFormatting>
  <conditionalFormatting sqref="N59">
    <cfRule type="expression" dxfId="1278" priority="980">
      <formula>"C11&gt;50%"</formula>
    </cfRule>
  </conditionalFormatting>
  <conditionalFormatting sqref="P59">
    <cfRule type="expression" dxfId="1277" priority="979">
      <formula>"C11&gt;50%"</formula>
    </cfRule>
  </conditionalFormatting>
  <conditionalFormatting sqref="R59">
    <cfRule type="expression" dxfId="1276" priority="978">
      <formula>"C11&gt;50%"</formula>
    </cfRule>
  </conditionalFormatting>
  <conditionalFormatting sqref="T59">
    <cfRule type="expression" dxfId="1275" priority="977">
      <formula>"C11&gt;50%"</formula>
    </cfRule>
  </conditionalFormatting>
  <conditionalFormatting sqref="V59">
    <cfRule type="expression" dxfId="1274" priority="976">
      <formula>"C11&gt;50%"</formula>
    </cfRule>
  </conditionalFormatting>
  <conditionalFormatting sqref="X59">
    <cfRule type="expression" dxfId="1273" priority="975">
      <formula>"C11&gt;50%"</formula>
    </cfRule>
  </conditionalFormatting>
  <conditionalFormatting sqref="Z59">
    <cfRule type="expression" dxfId="1272" priority="974">
      <formula>"C11&gt;50%"</formula>
    </cfRule>
  </conditionalFormatting>
  <conditionalFormatting sqref="AB59">
    <cfRule type="expression" dxfId="1271" priority="973">
      <formula>"C11&gt;50%"</formula>
    </cfRule>
  </conditionalFormatting>
  <conditionalFormatting sqref="AD59">
    <cfRule type="expression" dxfId="1270" priority="972">
      <formula>"C11&gt;50%"</formula>
    </cfRule>
  </conditionalFormatting>
  <conditionalFormatting sqref="AF59">
    <cfRule type="expression" dxfId="1269" priority="971">
      <formula>"C11&gt;50%"</formula>
    </cfRule>
  </conditionalFormatting>
  <conditionalFormatting sqref="AH59">
    <cfRule type="expression" dxfId="1268" priority="970">
      <formula>"C11&gt;50%"</formula>
    </cfRule>
  </conditionalFormatting>
  <conditionalFormatting sqref="AJ59">
    <cfRule type="expression" dxfId="1267" priority="969">
      <formula>"C11&gt;50%"</formula>
    </cfRule>
  </conditionalFormatting>
  <conditionalFormatting sqref="AL59">
    <cfRule type="expression" dxfId="1266" priority="968">
      <formula>"C11&gt;50%"</formula>
    </cfRule>
  </conditionalFormatting>
  <conditionalFormatting sqref="AN59">
    <cfRule type="expression" dxfId="1265" priority="967">
      <formula>"C11&gt;50%"</formula>
    </cfRule>
  </conditionalFormatting>
  <conditionalFormatting sqref="AP59">
    <cfRule type="expression" dxfId="1264" priority="966">
      <formula>"C11&gt;50%"</formula>
    </cfRule>
  </conditionalFormatting>
  <conditionalFormatting sqref="AR59">
    <cfRule type="expression" dxfId="1263" priority="965">
      <formula>"C11&gt;50%"</formula>
    </cfRule>
  </conditionalFormatting>
  <conditionalFormatting sqref="AT59">
    <cfRule type="expression" dxfId="1262" priority="964">
      <formula>"C11&gt;50%"</formula>
    </cfRule>
  </conditionalFormatting>
  <conditionalFormatting sqref="AV59:AV60">
    <cfRule type="expression" dxfId="1261" priority="963">
      <formula>"C11&gt;50%"</formula>
    </cfRule>
  </conditionalFormatting>
  <conditionalFormatting sqref="AX59">
    <cfRule type="expression" dxfId="1260" priority="962">
      <formula>"C11&gt;50%"</formula>
    </cfRule>
  </conditionalFormatting>
  <conditionalFormatting sqref="AZ59">
    <cfRule type="expression" dxfId="1259" priority="961">
      <formula>"C11&gt;50%"</formula>
    </cfRule>
  </conditionalFormatting>
  <conditionalFormatting sqref="BB59">
    <cfRule type="expression" dxfId="1258" priority="960">
      <formula>"C11&gt;50%"</formula>
    </cfRule>
  </conditionalFormatting>
  <conditionalFormatting sqref="BD59">
    <cfRule type="expression" dxfId="1257" priority="959">
      <formula>"C11&gt;50%"</formula>
    </cfRule>
  </conditionalFormatting>
  <conditionalFormatting sqref="BF59">
    <cfRule type="expression" dxfId="1256" priority="958">
      <formula>"C11&gt;50%"</formula>
    </cfRule>
  </conditionalFormatting>
  <conditionalFormatting sqref="BH59">
    <cfRule type="expression" dxfId="1255" priority="957">
      <formula>"C11&gt;50%"</formula>
    </cfRule>
  </conditionalFormatting>
  <conditionalFormatting sqref="BJ59">
    <cfRule type="expression" dxfId="1254" priority="956">
      <formula>"C11&gt;50%"</formula>
    </cfRule>
  </conditionalFormatting>
  <conditionalFormatting sqref="AB57">
    <cfRule type="cellIs" dxfId="1253" priority="955" operator="equal">
      <formula>"YES"</formula>
    </cfRule>
  </conditionalFormatting>
  <conditionalFormatting sqref="AD57">
    <cfRule type="cellIs" dxfId="1252" priority="954" operator="equal">
      <formula>"YES"</formula>
    </cfRule>
  </conditionalFormatting>
  <conditionalFormatting sqref="AX57">
    <cfRule type="cellIs" dxfId="1251" priority="953" operator="equal">
      <formula>"YES"</formula>
    </cfRule>
  </conditionalFormatting>
  <conditionalFormatting sqref="AT57">
    <cfRule type="cellIs" dxfId="1250" priority="952" operator="equal">
      <formula>"YES"</formula>
    </cfRule>
  </conditionalFormatting>
  <conditionalFormatting sqref="AZ57">
    <cfRule type="cellIs" dxfId="1249" priority="951" operator="equal">
      <formula>"YES"</formula>
    </cfRule>
  </conditionalFormatting>
  <conditionalFormatting sqref="BB57">
    <cfRule type="cellIs" dxfId="1248" priority="950" operator="equal">
      <formula>"YES"</formula>
    </cfRule>
  </conditionalFormatting>
  <conditionalFormatting sqref="BF57">
    <cfRule type="cellIs" dxfId="1247" priority="949" operator="equal">
      <formula>"YES"</formula>
    </cfRule>
  </conditionalFormatting>
  <conditionalFormatting sqref="BD57">
    <cfRule type="cellIs" dxfId="1246" priority="948" operator="equal">
      <formula>"YES"</formula>
    </cfRule>
  </conditionalFormatting>
  <conditionalFormatting sqref="BH57">
    <cfRule type="cellIs" dxfId="1245" priority="947" operator="equal">
      <formula>"YES"</formula>
    </cfRule>
  </conditionalFormatting>
  <conditionalFormatting sqref="BJ57">
    <cfRule type="cellIs" dxfId="1244" priority="946" operator="equal">
      <formula>"YES"</formula>
    </cfRule>
  </conditionalFormatting>
  <conditionalFormatting sqref="C67:C71">
    <cfRule type="dataBar" priority="945">
      <dataBar>
        <cfvo type="min"/>
        <cfvo type="max"/>
        <color rgb="FF63C384"/>
      </dataBar>
      <extLst>
        <ext xmlns:x14="http://schemas.microsoft.com/office/spreadsheetml/2009/9/main" uri="{B025F937-C7B1-47D3-B67F-A62EFF666E3E}">
          <x14:id>{62653A8C-466E-4DC6-83D3-FB7F41DB2277}</x14:id>
        </ext>
      </extLst>
    </cfRule>
  </conditionalFormatting>
  <conditionalFormatting sqref="E67:E71">
    <cfRule type="dataBar" priority="944">
      <dataBar>
        <cfvo type="min"/>
        <cfvo type="max"/>
        <color rgb="FF63C384"/>
      </dataBar>
      <extLst>
        <ext xmlns:x14="http://schemas.microsoft.com/office/spreadsheetml/2009/9/main" uri="{B025F937-C7B1-47D3-B67F-A62EFF666E3E}">
          <x14:id>{5A7D450E-EB41-4BFC-A39F-46493EE66EE2}</x14:id>
        </ext>
      </extLst>
    </cfRule>
  </conditionalFormatting>
  <conditionalFormatting sqref="G67:G71">
    <cfRule type="dataBar" priority="943">
      <dataBar>
        <cfvo type="min"/>
        <cfvo type="max"/>
        <color rgb="FF63C384"/>
      </dataBar>
      <extLst>
        <ext xmlns:x14="http://schemas.microsoft.com/office/spreadsheetml/2009/9/main" uri="{B025F937-C7B1-47D3-B67F-A62EFF666E3E}">
          <x14:id>{28324D51-7407-47E9-B6ED-ACDD3479844D}</x14:id>
        </ext>
      </extLst>
    </cfRule>
  </conditionalFormatting>
  <conditionalFormatting sqref="K67:K71">
    <cfRule type="dataBar" priority="942">
      <dataBar>
        <cfvo type="min"/>
        <cfvo type="max"/>
        <color rgb="FF63C384"/>
      </dataBar>
      <extLst>
        <ext xmlns:x14="http://schemas.microsoft.com/office/spreadsheetml/2009/9/main" uri="{B025F937-C7B1-47D3-B67F-A62EFF666E3E}">
          <x14:id>{6FC644E4-0DBF-4AA3-BC0B-7475542A54F0}</x14:id>
        </ext>
      </extLst>
    </cfRule>
  </conditionalFormatting>
  <conditionalFormatting sqref="I67:I71">
    <cfRule type="dataBar" priority="941">
      <dataBar>
        <cfvo type="min"/>
        <cfvo type="max"/>
        <color rgb="FF63C384"/>
      </dataBar>
      <extLst>
        <ext xmlns:x14="http://schemas.microsoft.com/office/spreadsheetml/2009/9/main" uri="{B025F937-C7B1-47D3-B67F-A62EFF666E3E}">
          <x14:id>{FB80D4D6-2C2B-4AC6-BA00-566F93F47D2D}</x14:id>
        </ext>
      </extLst>
    </cfRule>
  </conditionalFormatting>
  <conditionalFormatting sqref="M67:M71">
    <cfRule type="dataBar" priority="940">
      <dataBar>
        <cfvo type="min"/>
        <cfvo type="max"/>
        <color rgb="FF63C384"/>
      </dataBar>
      <extLst>
        <ext xmlns:x14="http://schemas.microsoft.com/office/spreadsheetml/2009/9/main" uri="{B025F937-C7B1-47D3-B67F-A62EFF666E3E}">
          <x14:id>{1B88D9C8-09FD-4986-869E-5361EBF520AA}</x14:id>
        </ext>
      </extLst>
    </cfRule>
  </conditionalFormatting>
  <conditionalFormatting sqref="O67:O71">
    <cfRule type="dataBar" priority="939">
      <dataBar>
        <cfvo type="min"/>
        <cfvo type="max"/>
        <color rgb="FF63C384"/>
      </dataBar>
      <extLst>
        <ext xmlns:x14="http://schemas.microsoft.com/office/spreadsheetml/2009/9/main" uri="{B025F937-C7B1-47D3-B67F-A62EFF666E3E}">
          <x14:id>{042514B9-4FBB-4DF2-A8E7-281D4F356585}</x14:id>
        </ext>
      </extLst>
    </cfRule>
  </conditionalFormatting>
  <conditionalFormatting sqref="Q67:Q71">
    <cfRule type="dataBar" priority="938">
      <dataBar>
        <cfvo type="min"/>
        <cfvo type="max"/>
        <color rgb="FF63C384"/>
      </dataBar>
      <extLst>
        <ext xmlns:x14="http://schemas.microsoft.com/office/spreadsheetml/2009/9/main" uri="{B025F937-C7B1-47D3-B67F-A62EFF666E3E}">
          <x14:id>{9068F854-09D0-4264-8B0B-212CD958D27E}</x14:id>
        </ext>
      </extLst>
    </cfRule>
  </conditionalFormatting>
  <conditionalFormatting sqref="S67:S71">
    <cfRule type="dataBar" priority="937">
      <dataBar>
        <cfvo type="min"/>
        <cfvo type="max"/>
        <color rgb="FF63C384"/>
      </dataBar>
      <extLst>
        <ext xmlns:x14="http://schemas.microsoft.com/office/spreadsheetml/2009/9/main" uri="{B025F937-C7B1-47D3-B67F-A62EFF666E3E}">
          <x14:id>{0A26B778-50FE-423A-A56A-4102A14A0C3C}</x14:id>
        </ext>
      </extLst>
    </cfRule>
  </conditionalFormatting>
  <conditionalFormatting sqref="U67:U71">
    <cfRule type="dataBar" priority="936">
      <dataBar>
        <cfvo type="min"/>
        <cfvo type="max"/>
        <color rgb="FF63C384"/>
      </dataBar>
      <extLst>
        <ext xmlns:x14="http://schemas.microsoft.com/office/spreadsheetml/2009/9/main" uri="{B025F937-C7B1-47D3-B67F-A62EFF666E3E}">
          <x14:id>{B585D1DD-32DD-4B3B-A985-6AFF7D599BAA}</x14:id>
        </ext>
      </extLst>
    </cfRule>
  </conditionalFormatting>
  <conditionalFormatting sqref="W67:W71">
    <cfRule type="dataBar" priority="935">
      <dataBar>
        <cfvo type="min"/>
        <cfvo type="max"/>
        <color rgb="FF63C384"/>
      </dataBar>
      <extLst>
        <ext xmlns:x14="http://schemas.microsoft.com/office/spreadsheetml/2009/9/main" uri="{B025F937-C7B1-47D3-B67F-A62EFF666E3E}">
          <x14:id>{8332E7FB-450A-4E52-B543-141209F3B51B}</x14:id>
        </ext>
      </extLst>
    </cfRule>
  </conditionalFormatting>
  <conditionalFormatting sqref="Y67:Y71">
    <cfRule type="dataBar" priority="934">
      <dataBar>
        <cfvo type="min"/>
        <cfvo type="max"/>
        <color rgb="FF63C384"/>
      </dataBar>
      <extLst>
        <ext xmlns:x14="http://schemas.microsoft.com/office/spreadsheetml/2009/9/main" uri="{B025F937-C7B1-47D3-B67F-A62EFF666E3E}">
          <x14:id>{D4222471-2358-4D7F-8B37-8E63CAC455E6}</x14:id>
        </ext>
      </extLst>
    </cfRule>
  </conditionalFormatting>
  <conditionalFormatting sqref="AA67:AA71">
    <cfRule type="dataBar" priority="933">
      <dataBar>
        <cfvo type="min"/>
        <cfvo type="max"/>
        <color rgb="FF63C384"/>
      </dataBar>
      <extLst>
        <ext xmlns:x14="http://schemas.microsoft.com/office/spreadsheetml/2009/9/main" uri="{B025F937-C7B1-47D3-B67F-A62EFF666E3E}">
          <x14:id>{7340B7E6-EF0B-456F-972C-99D774101B08}</x14:id>
        </ext>
      </extLst>
    </cfRule>
  </conditionalFormatting>
  <conditionalFormatting sqref="AC67:AC71">
    <cfRule type="dataBar" priority="932">
      <dataBar>
        <cfvo type="min"/>
        <cfvo type="max"/>
        <color rgb="FF63C384"/>
      </dataBar>
      <extLst>
        <ext xmlns:x14="http://schemas.microsoft.com/office/spreadsheetml/2009/9/main" uri="{B025F937-C7B1-47D3-B67F-A62EFF666E3E}">
          <x14:id>{18967F4F-39BF-4B2A-A1BF-FCB28F505EFC}</x14:id>
        </ext>
      </extLst>
    </cfRule>
  </conditionalFormatting>
  <conditionalFormatting sqref="AE67:AE71">
    <cfRule type="dataBar" priority="931">
      <dataBar>
        <cfvo type="min"/>
        <cfvo type="max"/>
        <color rgb="FF63C384"/>
      </dataBar>
      <extLst>
        <ext xmlns:x14="http://schemas.microsoft.com/office/spreadsheetml/2009/9/main" uri="{B025F937-C7B1-47D3-B67F-A62EFF666E3E}">
          <x14:id>{DC316AC5-F2C2-4F4C-A114-3639EC52FB1C}</x14:id>
        </ext>
      </extLst>
    </cfRule>
  </conditionalFormatting>
  <conditionalFormatting sqref="AG67:AG71">
    <cfRule type="dataBar" priority="930">
      <dataBar>
        <cfvo type="min"/>
        <cfvo type="max"/>
        <color rgb="FF63C384"/>
      </dataBar>
      <extLst>
        <ext xmlns:x14="http://schemas.microsoft.com/office/spreadsheetml/2009/9/main" uri="{B025F937-C7B1-47D3-B67F-A62EFF666E3E}">
          <x14:id>{FF10B035-179D-4248-B3CD-32E21C79FB31}</x14:id>
        </ext>
      </extLst>
    </cfRule>
  </conditionalFormatting>
  <conditionalFormatting sqref="AI67:AI71">
    <cfRule type="dataBar" priority="929">
      <dataBar>
        <cfvo type="min"/>
        <cfvo type="max"/>
        <color rgb="FF63C384"/>
      </dataBar>
      <extLst>
        <ext xmlns:x14="http://schemas.microsoft.com/office/spreadsheetml/2009/9/main" uri="{B025F937-C7B1-47D3-B67F-A62EFF666E3E}">
          <x14:id>{9B02EFD5-20DB-4748-AC1F-3B142DE7D4C3}</x14:id>
        </ext>
      </extLst>
    </cfRule>
  </conditionalFormatting>
  <conditionalFormatting sqref="AK67:AK71">
    <cfRule type="dataBar" priority="928">
      <dataBar>
        <cfvo type="min"/>
        <cfvo type="max"/>
        <color rgb="FF63C384"/>
      </dataBar>
      <extLst>
        <ext xmlns:x14="http://schemas.microsoft.com/office/spreadsheetml/2009/9/main" uri="{B025F937-C7B1-47D3-B67F-A62EFF666E3E}">
          <x14:id>{B64014FC-8F5D-4A1F-BD37-C59AB5A60DAB}</x14:id>
        </ext>
      </extLst>
    </cfRule>
  </conditionalFormatting>
  <conditionalFormatting sqref="AY67:AY71">
    <cfRule type="dataBar" priority="927">
      <dataBar>
        <cfvo type="min"/>
        <cfvo type="max"/>
        <color rgb="FF63C384"/>
      </dataBar>
      <extLst>
        <ext xmlns:x14="http://schemas.microsoft.com/office/spreadsheetml/2009/9/main" uri="{B025F937-C7B1-47D3-B67F-A62EFF666E3E}">
          <x14:id>{45FA3CB3-875D-4747-B47C-E0709F9CD1B5}</x14:id>
        </ext>
      </extLst>
    </cfRule>
  </conditionalFormatting>
  <conditionalFormatting sqref="BA67:BA71">
    <cfRule type="dataBar" priority="926">
      <dataBar>
        <cfvo type="min"/>
        <cfvo type="max"/>
        <color rgb="FF63C384"/>
      </dataBar>
      <extLst>
        <ext xmlns:x14="http://schemas.microsoft.com/office/spreadsheetml/2009/9/main" uri="{B025F937-C7B1-47D3-B67F-A62EFF666E3E}">
          <x14:id>{2EBCBC98-FD73-4534-B883-B31E00EFD55F}</x14:id>
        </ext>
      </extLst>
    </cfRule>
  </conditionalFormatting>
  <conditionalFormatting sqref="BC67:BC71">
    <cfRule type="dataBar" priority="925">
      <dataBar>
        <cfvo type="min"/>
        <cfvo type="max"/>
        <color rgb="FF63C384"/>
      </dataBar>
      <extLst>
        <ext xmlns:x14="http://schemas.microsoft.com/office/spreadsheetml/2009/9/main" uri="{B025F937-C7B1-47D3-B67F-A62EFF666E3E}">
          <x14:id>{A9B5C05A-E957-4DBC-BB29-8C92B2042621}</x14:id>
        </ext>
      </extLst>
    </cfRule>
  </conditionalFormatting>
  <conditionalFormatting sqref="BE67:BE71">
    <cfRule type="dataBar" priority="924">
      <dataBar>
        <cfvo type="min"/>
        <cfvo type="max"/>
        <color rgb="FF63C384"/>
      </dataBar>
      <extLst>
        <ext xmlns:x14="http://schemas.microsoft.com/office/spreadsheetml/2009/9/main" uri="{B025F937-C7B1-47D3-B67F-A62EFF666E3E}">
          <x14:id>{DC1DF691-0A78-49B4-8582-8637D03CEEEC}</x14:id>
        </ext>
      </extLst>
    </cfRule>
  </conditionalFormatting>
  <conditionalFormatting sqref="BK67:BK71">
    <cfRule type="dataBar" priority="923">
      <dataBar>
        <cfvo type="min"/>
        <cfvo type="max"/>
        <color rgb="FF63C384"/>
      </dataBar>
      <extLst>
        <ext xmlns:x14="http://schemas.microsoft.com/office/spreadsheetml/2009/9/main" uri="{B025F937-C7B1-47D3-B67F-A62EFF666E3E}">
          <x14:id>{940BA474-C381-4F37-9913-F97663C22D1F}</x14:id>
        </ext>
      </extLst>
    </cfRule>
  </conditionalFormatting>
  <conditionalFormatting sqref="BI67:BI71">
    <cfRule type="dataBar" priority="922">
      <dataBar>
        <cfvo type="min"/>
        <cfvo type="max"/>
        <color rgb="FF63C384"/>
      </dataBar>
      <extLst>
        <ext xmlns:x14="http://schemas.microsoft.com/office/spreadsheetml/2009/9/main" uri="{B025F937-C7B1-47D3-B67F-A62EFF666E3E}">
          <x14:id>{7BDBE174-6F31-4E21-902C-40D4CD7C3D6F}</x14:id>
        </ext>
      </extLst>
    </cfRule>
  </conditionalFormatting>
  <conditionalFormatting sqref="BG67:BG71">
    <cfRule type="dataBar" priority="921">
      <dataBar>
        <cfvo type="min"/>
        <cfvo type="max"/>
        <color rgb="FF63C384"/>
      </dataBar>
      <extLst>
        <ext xmlns:x14="http://schemas.microsoft.com/office/spreadsheetml/2009/9/main" uri="{B025F937-C7B1-47D3-B67F-A62EFF666E3E}">
          <x14:id>{1577644B-E50E-4195-8B5F-4C114F872BC3}</x14:id>
        </ext>
      </extLst>
    </cfRule>
  </conditionalFormatting>
  <conditionalFormatting sqref="AM67:AM71">
    <cfRule type="dataBar" priority="920">
      <dataBar>
        <cfvo type="min"/>
        <cfvo type="max"/>
        <color rgb="FF63C384"/>
      </dataBar>
      <extLst>
        <ext xmlns:x14="http://schemas.microsoft.com/office/spreadsheetml/2009/9/main" uri="{B025F937-C7B1-47D3-B67F-A62EFF666E3E}">
          <x14:id>{822743BD-DCF9-4373-B414-228F71105A50}</x14:id>
        </ext>
      </extLst>
    </cfRule>
  </conditionalFormatting>
  <conditionalFormatting sqref="AQ67:AQ71">
    <cfRule type="dataBar" priority="919">
      <dataBar>
        <cfvo type="min"/>
        <cfvo type="max"/>
        <color rgb="FF63C384"/>
      </dataBar>
      <extLst>
        <ext xmlns:x14="http://schemas.microsoft.com/office/spreadsheetml/2009/9/main" uri="{B025F937-C7B1-47D3-B67F-A62EFF666E3E}">
          <x14:id>{6E3C711F-B851-4E73-BDAE-0C67A5A91F4E}</x14:id>
        </ext>
      </extLst>
    </cfRule>
  </conditionalFormatting>
  <conditionalFormatting sqref="AS67:AS71">
    <cfRule type="dataBar" priority="918">
      <dataBar>
        <cfvo type="min"/>
        <cfvo type="max"/>
        <color rgb="FF63C384"/>
      </dataBar>
      <extLst>
        <ext xmlns:x14="http://schemas.microsoft.com/office/spreadsheetml/2009/9/main" uri="{B025F937-C7B1-47D3-B67F-A62EFF666E3E}">
          <x14:id>{99BB335D-9EB1-433F-9E61-468D836624C0}</x14:id>
        </ext>
      </extLst>
    </cfRule>
  </conditionalFormatting>
  <conditionalFormatting sqref="AO67:AO71">
    <cfRule type="dataBar" priority="917">
      <dataBar>
        <cfvo type="min"/>
        <cfvo type="max"/>
        <color rgb="FF63C384"/>
      </dataBar>
      <extLst>
        <ext xmlns:x14="http://schemas.microsoft.com/office/spreadsheetml/2009/9/main" uri="{B025F937-C7B1-47D3-B67F-A62EFF666E3E}">
          <x14:id>{D7A4A631-0F43-4545-AD22-392BEE84A80F}</x14:id>
        </ext>
      </extLst>
    </cfRule>
  </conditionalFormatting>
  <conditionalFormatting sqref="AU67:AU71">
    <cfRule type="dataBar" priority="916">
      <dataBar>
        <cfvo type="min"/>
        <cfvo type="max"/>
        <color rgb="FF63C384"/>
      </dataBar>
      <extLst>
        <ext xmlns:x14="http://schemas.microsoft.com/office/spreadsheetml/2009/9/main" uri="{B025F937-C7B1-47D3-B67F-A62EFF666E3E}">
          <x14:id>{7DBCF7E0-BB20-440B-8D84-52FD1FD51A43}</x14:id>
        </ext>
      </extLst>
    </cfRule>
  </conditionalFormatting>
  <conditionalFormatting sqref="AW67:AW71">
    <cfRule type="dataBar" priority="915">
      <dataBar>
        <cfvo type="min"/>
        <cfvo type="max"/>
        <color rgb="FF63C384"/>
      </dataBar>
      <extLst>
        <ext xmlns:x14="http://schemas.microsoft.com/office/spreadsheetml/2009/9/main" uri="{B025F937-C7B1-47D3-B67F-A62EFF666E3E}">
          <x14:id>{5546C927-DB16-44CA-9BE8-4D5E860A08D8}</x14:id>
        </ext>
      </extLst>
    </cfRule>
  </conditionalFormatting>
  <conditionalFormatting sqref="B67">
    <cfRule type="expression" dxfId="1243" priority="912">
      <formula>C67&gt;67%</formula>
    </cfRule>
    <cfRule type="expression" dxfId="1242" priority="913">
      <formula>C67&lt;34%</formula>
    </cfRule>
    <cfRule type="expression" dxfId="1241" priority="914">
      <formula>AND(C67&lt;68%,C67&gt;33%)</formula>
    </cfRule>
  </conditionalFormatting>
  <conditionalFormatting sqref="B68">
    <cfRule type="expression" dxfId="1240" priority="909">
      <formula>C68&gt;67%</formula>
    </cfRule>
    <cfRule type="expression" dxfId="1239" priority="910">
      <formula>C68&lt;34%</formula>
    </cfRule>
    <cfRule type="expression" dxfId="1238" priority="911">
      <formula>AND(C68&lt;68%,C68&gt;33%)</formula>
    </cfRule>
  </conditionalFormatting>
  <conditionalFormatting sqref="B71">
    <cfRule type="expression" dxfId="1237" priority="906">
      <formula>C71&gt;67%</formula>
    </cfRule>
    <cfRule type="expression" dxfId="1236" priority="907">
      <formula>C71&lt;34%</formula>
    </cfRule>
    <cfRule type="expression" dxfId="1235" priority="908">
      <formula>AND(C71&lt;68%,C71&gt;33%)</formula>
    </cfRule>
  </conditionalFormatting>
  <conditionalFormatting sqref="D67">
    <cfRule type="expression" dxfId="1234" priority="903">
      <formula>E67&gt;67%</formula>
    </cfRule>
    <cfRule type="expression" dxfId="1233" priority="904">
      <formula>E67&lt;34%</formula>
    </cfRule>
    <cfRule type="expression" dxfId="1232" priority="905">
      <formula>AND(E67&lt;68%,E67&gt;33%)</formula>
    </cfRule>
  </conditionalFormatting>
  <conditionalFormatting sqref="D68">
    <cfRule type="expression" dxfId="1231" priority="900">
      <formula>E68&gt;67%</formula>
    </cfRule>
    <cfRule type="expression" dxfId="1230" priority="901">
      <formula>E68&lt;34%</formula>
    </cfRule>
    <cfRule type="expression" dxfId="1229" priority="902">
      <formula>AND(E68&lt;68%,E68&gt;33%)</formula>
    </cfRule>
  </conditionalFormatting>
  <conditionalFormatting sqref="D71">
    <cfRule type="expression" dxfId="1228" priority="897">
      <formula>E71&gt;67%</formula>
    </cfRule>
    <cfRule type="expression" dxfId="1227" priority="898">
      <formula>E71&lt;34%</formula>
    </cfRule>
    <cfRule type="expression" dxfId="1226" priority="899">
      <formula>AND(E71&lt;68%,E71&gt;33%)</formula>
    </cfRule>
  </conditionalFormatting>
  <conditionalFormatting sqref="F67">
    <cfRule type="expression" dxfId="1225" priority="894">
      <formula>G67&gt;67%</formula>
    </cfRule>
    <cfRule type="expression" dxfId="1224" priority="895">
      <formula>G67&lt;34%</formula>
    </cfRule>
    <cfRule type="expression" dxfId="1223" priority="896">
      <formula>AND(G67&lt;68%,G67&gt;33%)</formula>
    </cfRule>
  </conditionalFormatting>
  <conditionalFormatting sqref="F68">
    <cfRule type="expression" dxfId="1222" priority="891">
      <formula>G68&gt;67%</formula>
    </cfRule>
    <cfRule type="expression" dxfId="1221" priority="892">
      <formula>G68&lt;34%</formula>
    </cfRule>
    <cfRule type="expression" dxfId="1220" priority="893">
      <formula>AND(G68&lt;68%,G68&gt;33%)</formula>
    </cfRule>
  </conditionalFormatting>
  <conditionalFormatting sqref="F71">
    <cfRule type="expression" dxfId="1219" priority="888">
      <formula>G71&gt;67%</formula>
    </cfRule>
    <cfRule type="expression" dxfId="1218" priority="889">
      <formula>G71&lt;34%</formula>
    </cfRule>
    <cfRule type="expression" dxfId="1217" priority="890">
      <formula>AND(G71&lt;68%,G71&gt;33%)</formula>
    </cfRule>
  </conditionalFormatting>
  <conditionalFormatting sqref="H67">
    <cfRule type="expression" dxfId="1216" priority="885">
      <formula>I67&gt;67%</formula>
    </cfRule>
    <cfRule type="expression" dxfId="1215" priority="886">
      <formula>I67&lt;34%</formula>
    </cfRule>
    <cfRule type="expression" dxfId="1214" priority="887">
      <formula>AND(I67&lt;68%,I67&gt;33%)</formula>
    </cfRule>
  </conditionalFormatting>
  <conditionalFormatting sqref="H68">
    <cfRule type="expression" dxfId="1213" priority="882">
      <formula>I68&gt;67%</formula>
    </cfRule>
    <cfRule type="expression" dxfId="1212" priority="883">
      <formula>I68&lt;34%</formula>
    </cfRule>
    <cfRule type="expression" dxfId="1211" priority="884">
      <formula>AND(I68&lt;68%,I68&gt;33%)</formula>
    </cfRule>
  </conditionalFormatting>
  <conditionalFormatting sqref="H71">
    <cfRule type="expression" dxfId="1210" priority="879">
      <formula>I71&gt;67%</formula>
    </cfRule>
    <cfRule type="expression" dxfId="1209" priority="880">
      <formula>I71&lt;34%</formula>
    </cfRule>
    <cfRule type="expression" dxfId="1208" priority="881">
      <formula>AND(I71&lt;68%,I71&gt;33%)</formula>
    </cfRule>
  </conditionalFormatting>
  <conditionalFormatting sqref="J67">
    <cfRule type="expression" dxfId="1207" priority="876">
      <formula>K67&gt;67%</formula>
    </cfRule>
    <cfRule type="expression" dxfId="1206" priority="877">
      <formula>K67&lt;34%</formula>
    </cfRule>
    <cfRule type="expression" dxfId="1205" priority="878">
      <formula>AND(K67&lt;68%,K67&gt;33%)</formula>
    </cfRule>
  </conditionalFormatting>
  <conditionalFormatting sqref="J68">
    <cfRule type="expression" dxfId="1204" priority="873">
      <formula>K68&gt;67%</formula>
    </cfRule>
    <cfRule type="expression" dxfId="1203" priority="874">
      <formula>K68&lt;34%</formula>
    </cfRule>
    <cfRule type="expression" dxfId="1202" priority="875">
      <formula>AND(K68&lt;68%,K68&gt;33%)</formula>
    </cfRule>
  </conditionalFormatting>
  <conditionalFormatting sqref="J71">
    <cfRule type="expression" dxfId="1201" priority="870">
      <formula>K71&gt;67%</formula>
    </cfRule>
    <cfRule type="expression" dxfId="1200" priority="871">
      <formula>K71&lt;34%</formula>
    </cfRule>
    <cfRule type="expression" dxfId="1199" priority="872">
      <formula>AND(K71&lt;68%,K71&gt;33%)</formula>
    </cfRule>
  </conditionalFormatting>
  <conditionalFormatting sqref="L67">
    <cfRule type="expression" dxfId="1198" priority="867">
      <formula>M67&gt;67%</formula>
    </cfRule>
    <cfRule type="expression" dxfId="1197" priority="868">
      <formula>M67&lt;34%</formula>
    </cfRule>
    <cfRule type="expression" dxfId="1196" priority="869">
      <formula>AND(M67&lt;68%,M67&gt;33%)</formula>
    </cfRule>
  </conditionalFormatting>
  <conditionalFormatting sqref="L68">
    <cfRule type="expression" dxfId="1195" priority="864">
      <formula>M68&gt;67%</formula>
    </cfRule>
    <cfRule type="expression" dxfId="1194" priority="865">
      <formula>M68&lt;34%</formula>
    </cfRule>
    <cfRule type="expression" dxfId="1193" priority="866">
      <formula>AND(M68&lt;68%,M68&gt;33%)</formula>
    </cfRule>
  </conditionalFormatting>
  <conditionalFormatting sqref="L71">
    <cfRule type="expression" dxfId="1192" priority="861">
      <formula>M71&gt;67%</formula>
    </cfRule>
    <cfRule type="expression" dxfId="1191" priority="862">
      <formula>M71&lt;34%</formula>
    </cfRule>
    <cfRule type="expression" dxfId="1190" priority="863">
      <formula>AND(M71&lt;68%,M71&gt;33%)</formula>
    </cfRule>
  </conditionalFormatting>
  <conditionalFormatting sqref="N67">
    <cfRule type="expression" dxfId="1189" priority="858">
      <formula>O67&gt;67%</formula>
    </cfRule>
    <cfRule type="expression" dxfId="1188" priority="859">
      <formula>O67&lt;34%</formula>
    </cfRule>
    <cfRule type="expression" dxfId="1187" priority="860">
      <formula>AND(O67&lt;68%,O67&gt;33%)</formula>
    </cfRule>
  </conditionalFormatting>
  <conditionalFormatting sqref="N68">
    <cfRule type="expression" dxfId="1186" priority="855">
      <formula>O68&gt;67%</formula>
    </cfRule>
    <cfRule type="expression" dxfId="1185" priority="856">
      <formula>O68&lt;34%</formula>
    </cfRule>
    <cfRule type="expression" dxfId="1184" priority="857">
      <formula>AND(O68&lt;68%,O68&gt;33%)</formula>
    </cfRule>
  </conditionalFormatting>
  <conditionalFormatting sqref="N71">
    <cfRule type="expression" dxfId="1183" priority="852">
      <formula>O71&gt;67%</formula>
    </cfRule>
    <cfRule type="expression" dxfId="1182" priority="853">
      <formula>O71&lt;34%</formula>
    </cfRule>
    <cfRule type="expression" dxfId="1181" priority="854">
      <formula>AND(O71&lt;68%,O71&gt;33%)</formula>
    </cfRule>
  </conditionalFormatting>
  <conditionalFormatting sqref="P67">
    <cfRule type="expression" dxfId="1180" priority="849">
      <formula>Q67&gt;67%</formula>
    </cfRule>
    <cfRule type="expression" dxfId="1179" priority="850">
      <formula>Q67&lt;34%</formula>
    </cfRule>
    <cfRule type="expression" dxfId="1178" priority="851">
      <formula>AND(Q67&lt;68%,Q67&gt;33%)</formula>
    </cfRule>
  </conditionalFormatting>
  <conditionalFormatting sqref="P68">
    <cfRule type="expression" dxfId="1177" priority="846">
      <formula>Q68&gt;67%</formula>
    </cfRule>
    <cfRule type="expression" dxfId="1176" priority="847">
      <formula>Q68&lt;34%</formula>
    </cfRule>
    <cfRule type="expression" dxfId="1175" priority="848">
      <formula>AND(Q68&lt;68%,Q68&gt;33%)</formula>
    </cfRule>
  </conditionalFormatting>
  <conditionalFormatting sqref="P71">
    <cfRule type="expression" dxfId="1174" priority="843">
      <formula>Q71&gt;67%</formula>
    </cfRule>
    <cfRule type="expression" dxfId="1173" priority="844">
      <formula>Q71&lt;34%</formula>
    </cfRule>
    <cfRule type="expression" dxfId="1172" priority="845">
      <formula>AND(Q71&lt;68%,Q71&gt;33%)</formula>
    </cfRule>
  </conditionalFormatting>
  <conditionalFormatting sqref="R67">
    <cfRule type="expression" dxfId="1171" priority="840">
      <formula>S67&gt;67%</formula>
    </cfRule>
    <cfRule type="expression" dxfId="1170" priority="841">
      <formula>S67&lt;34%</formula>
    </cfRule>
    <cfRule type="expression" dxfId="1169" priority="842">
      <formula>AND(S67&lt;68%,S67&gt;33%)</formula>
    </cfRule>
  </conditionalFormatting>
  <conditionalFormatting sqref="R68">
    <cfRule type="expression" dxfId="1168" priority="837">
      <formula>S68&gt;67%</formula>
    </cfRule>
    <cfRule type="expression" dxfId="1167" priority="838">
      <formula>S68&lt;34%</formula>
    </cfRule>
    <cfRule type="expression" dxfId="1166" priority="839">
      <formula>AND(S68&lt;68%,S68&gt;33%)</formula>
    </cfRule>
  </conditionalFormatting>
  <conditionalFormatting sqref="R71">
    <cfRule type="expression" dxfId="1165" priority="834">
      <formula>S71&gt;67%</formula>
    </cfRule>
    <cfRule type="expression" dxfId="1164" priority="835">
      <formula>S71&lt;34%</formula>
    </cfRule>
    <cfRule type="expression" dxfId="1163" priority="836">
      <formula>AND(S71&lt;68%,S71&gt;33%)</formula>
    </cfRule>
  </conditionalFormatting>
  <conditionalFormatting sqref="T67">
    <cfRule type="expression" dxfId="1162" priority="831">
      <formula>U67&gt;67%</formula>
    </cfRule>
    <cfRule type="expression" dxfId="1161" priority="832">
      <formula>U67&lt;34%</formula>
    </cfRule>
    <cfRule type="expression" dxfId="1160" priority="833">
      <formula>AND(U67&lt;68%,U67&gt;33%)</formula>
    </cfRule>
  </conditionalFormatting>
  <conditionalFormatting sqref="T68">
    <cfRule type="expression" dxfId="1159" priority="828">
      <formula>U68&gt;67%</formula>
    </cfRule>
    <cfRule type="expression" dxfId="1158" priority="829">
      <formula>U68&lt;34%</formula>
    </cfRule>
    <cfRule type="expression" dxfId="1157" priority="830">
      <formula>AND(U68&lt;68%,U68&gt;33%)</formula>
    </cfRule>
  </conditionalFormatting>
  <conditionalFormatting sqref="T71">
    <cfRule type="expression" dxfId="1156" priority="825">
      <formula>U71&gt;67%</formula>
    </cfRule>
    <cfRule type="expression" dxfId="1155" priority="826">
      <formula>U71&lt;34%</formula>
    </cfRule>
    <cfRule type="expression" dxfId="1154" priority="827">
      <formula>AND(U71&lt;68%,U71&gt;33%)</formula>
    </cfRule>
  </conditionalFormatting>
  <conditionalFormatting sqref="V67">
    <cfRule type="expression" dxfId="1153" priority="822">
      <formula>W67&gt;67%</formula>
    </cfRule>
    <cfRule type="expression" dxfId="1152" priority="823">
      <formula>W67&lt;34%</formula>
    </cfRule>
    <cfRule type="expression" dxfId="1151" priority="824">
      <formula>AND(W67&lt;68%,W67&gt;33%)</formula>
    </cfRule>
  </conditionalFormatting>
  <conditionalFormatting sqref="V68">
    <cfRule type="expression" dxfId="1150" priority="819">
      <formula>W68&gt;67%</formula>
    </cfRule>
    <cfRule type="expression" dxfId="1149" priority="820">
      <formula>W68&lt;34%</formula>
    </cfRule>
    <cfRule type="expression" dxfId="1148" priority="821">
      <formula>AND(W68&lt;68%,W68&gt;33%)</formula>
    </cfRule>
  </conditionalFormatting>
  <conditionalFormatting sqref="V71">
    <cfRule type="expression" dxfId="1147" priority="816">
      <formula>W71&gt;67%</formula>
    </cfRule>
    <cfRule type="expression" dxfId="1146" priority="817">
      <formula>W71&lt;34%</formula>
    </cfRule>
    <cfRule type="expression" dxfId="1145" priority="818">
      <formula>AND(W71&lt;68%,W71&gt;33%)</formula>
    </cfRule>
  </conditionalFormatting>
  <conditionalFormatting sqref="X67">
    <cfRule type="expression" dxfId="1144" priority="813">
      <formula>Y67&gt;67%</formula>
    </cfRule>
    <cfRule type="expression" dxfId="1143" priority="814">
      <formula>Y67&lt;34%</formula>
    </cfRule>
    <cfRule type="expression" dxfId="1142" priority="815">
      <formula>AND(Y67&lt;68%,Y67&gt;33%)</formula>
    </cfRule>
  </conditionalFormatting>
  <conditionalFormatting sqref="X68">
    <cfRule type="expression" dxfId="1141" priority="810">
      <formula>Y68&gt;67%</formula>
    </cfRule>
    <cfRule type="expression" dxfId="1140" priority="811">
      <formula>Y68&lt;34%</formula>
    </cfRule>
    <cfRule type="expression" dxfId="1139" priority="812">
      <formula>AND(Y68&lt;68%,Y68&gt;33%)</formula>
    </cfRule>
  </conditionalFormatting>
  <conditionalFormatting sqref="X71">
    <cfRule type="expression" dxfId="1138" priority="807">
      <formula>Y71&gt;67%</formula>
    </cfRule>
    <cfRule type="expression" dxfId="1137" priority="808">
      <formula>Y71&lt;34%</formula>
    </cfRule>
    <cfRule type="expression" dxfId="1136" priority="809">
      <formula>AND(Y71&lt;68%,Y71&gt;33%)</formula>
    </cfRule>
  </conditionalFormatting>
  <conditionalFormatting sqref="Z67">
    <cfRule type="expression" dxfId="1135" priority="804">
      <formula>AA67&gt;67%</formula>
    </cfRule>
    <cfRule type="expression" dxfId="1134" priority="805">
      <formula>AA67&lt;34%</formula>
    </cfRule>
    <cfRule type="expression" dxfId="1133" priority="806">
      <formula>AND(AA67&lt;68%,AA67&gt;33%)</formula>
    </cfRule>
  </conditionalFormatting>
  <conditionalFormatting sqref="Z68">
    <cfRule type="expression" dxfId="1132" priority="801">
      <formula>AA68&gt;67%</formula>
    </cfRule>
    <cfRule type="expression" dxfId="1131" priority="802">
      <formula>AA68&lt;34%</formula>
    </cfRule>
    <cfRule type="expression" dxfId="1130" priority="803">
      <formula>AND(AA68&lt;68%,AA68&gt;33%)</formula>
    </cfRule>
  </conditionalFormatting>
  <conditionalFormatting sqref="Z71">
    <cfRule type="expression" dxfId="1129" priority="798">
      <formula>AA71&gt;67%</formula>
    </cfRule>
    <cfRule type="expression" dxfId="1128" priority="799">
      <formula>AA71&lt;34%</formula>
    </cfRule>
    <cfRule type="expression" dxfId="1127" priority="800">
      <formula>AND(AA71&lt;68%,AA71&gt;33%)</formula>
    </cfRule>
  </conditionalFormatting>
  <conditionalFormatting sqref="AB71">
    <cfRule type="expression" dxfId="1126" priority="795">
      <formula>AC71&gt;67%</formula>
    </cfRule>
    <cfRule type="expression" dxfId="1125" priority="796">
      <formula>AC71&lt;34%</formula>
    </cfRule>
    <cfRule type="expression" dxfId="1124" priority="797">
      <formula>AND(AC71&lt;68%,AC71&gt;33%)</formula>
    </cfRule>
  </conditionalFormatting>
  <conditionalFormatting sqref="AD71">
    <cfRule type="expression" dxfId="1123" priority="792">
      <formula>AE71&gt;67%</formula>
    </cfRule>
    <cfRule type="expression" dxfId="1122" priority="793">
      <formula>AE71&lt;34%</formula>
    </cfRule>
    <cfRule type="expression" dxfId="1121" priority="794">
      <formula>AND(AE71&lt;68%,AE71&gt;33%)</formula>
    </cfRule>
  </conditionalFormatting>
  <conditionalFormatting sqref="AF67">
    <cfRule type="expression" dxfId="1120" priority="789">
      <formula>AG67&gt;67%</formula>
    </cfRule>
    <cfRule type="expression" dxfId="1119" priority="790">
      <formula>AG67&lt;34%</formula>
    </cfRule>
    <cfRule type="expression" dxfId="1118" priority="791">
      <formula>AND(AG67&lt;68%,AG67&gt;33%)</formula>
    </cfRule>
  </conditionalFormatting>
  <conditionalFormatting sqref="AF68">
    <cfRule type="expression" dxfId="1117" priority="786">
      <formula>AG68&gt;67%</formula>
    </cfRule>
    <cfRule type="expression" dxfId="1116" priority="787">
      <formula>AG68&lt;34%</formula>
    </cfRule>
    <cfRule type="expression" dxfId="1115" priority="788">
      <formula>AND(AG68&lt;68%,AG68&gt;33%)</formula>
    </cfRule>
  </conditionalFormatting>
  <conditionalFormatting sqref="AF71">
    <cfRule type="expression" dxfId="1114" priority="783">
      <formula>AG71&gt;67%</formula>
    </cfRule>
    <cfRule type="expression" dxfId="1113" priority="784">
      <formula>AG71&lt;34%</formula>
    </cfRule>
    <cfRule type="expression" dxfId="1112" priority="785">
      <formula>AND(AG71&lt;68%,AG71&gt;33%)</formula>
    </cfRule>
  </conditionalFormatting>
  <conditionalFormatting sqref="AH67">
    <cfRule type="expression" dxfId="1111" priority="780">
      <formula>AI67&gt;67%</formula>
    </cfRule>
    <cfRule type="expression" dxfId="1110" priority="781">
      <formula>AI67&lt;34%</formula>
    </cfRule>
    <cfRule type="expression" dxfId="1109" priority="782">
      <formula>AND(AI67&lt;68%,AI67&gt;33%)</formula>
    </cfRule>
  </conditionalFormatting>
  <conditionalFormatting sqref="AH68">
    <cfRule type="expression" dxfId="1108" priority="777">
      <formula>AI68&gt;67%</formula>
    </cfRule>
    <cfRule type="expression" dxfId="1107" priority="778">
      <formula>AI68&lt;34%</formula>
    </cfRule>
    <cfRule type="expression" dxfId="1106" priority="779">
      <formula>AND(AI68&lt;68%,AI68&gt;33%)</formula>
    </cfRule>
  </conditionalFormatting>
  <conditionalFormatting sqref="AH71">
    <cfRule type="expression" dxfId="1105" priority="774">
      <formula>AI71&gt;67%</formula>
    </cfRule>
    <cfRule type="expression" dxfId="1104" priority="775">
      <formula>AI71&lt;34%</formula>
    </cfRule>
    <cfRule type="expression" dxfId="1103" priority="776">
      <formula>AND(AI71&lt;68%,AI71&gt;33%)</formula>
    </cfRule>
  </conditionalFormatting>
  <conditionalFormatting sqref="AJ67">
    <cfRule type="expression" dxfId="1102" priority="771">
      <formula>AK67&gt;67%</formula>
    </cfRule>
    <cfRule type="expression" dxfId="1101" priority="772">
      <formula>AK67&lt;34%</formula>
    </cfRule>
    <cfRule type="expression" dxfId="1100" priority="773">
      <formula>AND(AK67&lt;68%,AK67&gt;33%)</formula>
    </cfRule>
  </conditionalFormatting>
  <conditionalFormatting sqref="AJ68">
    <cfRule type="expression" dxfId="1099" priority="768">
      <formula>AK68&gt;67%</formula>
    </cfRule>
    <cfRule type="expression" dxfId="1098" priority="769">
      <formula>AK68&lt;34%</formula>
    </cfRule>
    <cfRule type="expression" dxfId="1097" priority="770">
      <formula>AND(AK68&lt;68%,AK68&gt;33%)</formula>
    </cfRule>
  </conditionalFormatting>
  <conditionalFormatting sqref="AJ71">
    <cfRule type="expression" dxfId="1096" priority="765">
      <formula>AK71&gt;67%</formula>
    </cfRule>
    <cfRule type="expression" dxfId="1095" priority="766">
      <formula>AK71&lt;34%</formula>
    </cfRule>
    <cfRule type="expression" dxfId="1094" priority="767">
      <formula>AND(AK71&lt;68%,AK71&gt;33%)</formula>
    </cfRule>
  </conditionalFormatting>
  <conditionalFormatting sqref="AL67">
    <cfRule type="expression" dxfId="1093" priority="762">
      <formula>AM67&gt;67%</formula>
    </cfRule>
    <cfRule type="expression" dxfId="1092" priority="763">
      <formula>AM67&lt;34%</formula>
    </cfRule>
    <cfRule type="expression" dxfId="1091" priority="764">
      <formula>AND(AM67&lt;68%,AM67&gt;33%)</formula>
    </cfRule>
  </conditionalFormatting>
  <conditionalFormatting sqref="AL68">
    <cfRule type="expression" dxfId="1090" priority="759">
      <formula>AM68&gt;67%</formula>
    </cfRule>
    <cfRule type="expression" dxfId="1089" priority="760">
      <formula>AM68&lt;34%</formula>
    </cfRule>
    <cfRule type="expression" dxfId="1088" priority="761">
      <formula>AND(AM68&lt;68%,AM68&gt;33%)</formula>
    </cfRule>
  </conditionalFormatting>
  <conditionalFormatting sqref="AL71">
    <cfRule type="expression" dxfId="1087" priority="756">
      <formula>AM71&gt;67%</formula>
    </cfRule>
    <cfRule type="expression" dxfId="1086" priority="757">
      <formula>AM71&lt;34%</formula>
    </cfRule>
    <cfRule type="expression" dxfId="1085" priority="758">
      <formula>AND(AM71&lt;68%,AM71&gt;33%)</formula>
    </cfRule>
  </conditionalFormatting>
  <conditionalFormatting sqref="AN67">
    <cfRule type="expression" dxfId="1084" priority="753">
      <formula>AO67&gt;67%</formula>
    </cfRule>
    <cfRule type="expression" dxfId="1083" priority="754">
      <formula>AO67&lt;34%</formula>
    </cfRule>
    <cfRule type="expression" dxfId="1082" priority="755">
      <formula>AND(AO67&lt;68%,AO67&gt;33%)</formula>
    </cfRule>
  </conditionalFormatting>
  <conditionalFormatting sqref="AN68">
    <cfRule type="expression" dxfId="1081" priority="750">
      <formula>AO68&gt;67%</formula>
    </cfRule>
    <cfRule type="expression" dxfId="1080" priority="751">
      <formula>AO68&lt;34%</formula>
    </cfRule>
    <cfRule type="expression" dxfId="1079" priority="752">
      <formula>AND(AO68&lt;68%,AO68&gt;33%)</formula>
    </cfRule>
  </conditionalFormatting>
  <conditionalFormatting sqref="AN71">
    <cfRule type="expression" dxfId="1078" priority="747">
      <formula>AO71&gt;67%</formula>
    </cfRule>
    <cfRule type="expression" dxfId="1077" priority="748">
      <formula>AO71&lt;34%</formula>
    </cfRule>
    <cfRule type="expression" dxfId="1076" priority="749">
      <formula>AND(AO71&lt;68%,AO71&gt;33%)</formula>
    </cfRule>
  </conditionalFormatting>
  <conditionalFormatting sqref="AP67">
    <cfRule type="expression" dxfId="1075" priority="744">
      <formula>AQ67&gt;67%</formula>
    </cfRule>
    <cfRule type="expression" dxfId="1074" priority="745">
      <formula>AQ67&lt;34%</formula>
    </cfRule>
    <cfRule type="expression" dxfId="1073" priority="746">
      <formula>AND(AQ67&lt;68%,AQ67&gt;33%)</formula>
    </cfRule>
  </conditionalFormatting>
  <conditionalFormatting sqref="AP68">
    <cfRule type="expression" dxfId="1072" priority="741">
      <formula>AQ68&gt;67%</formula>
    </cfRule>
    <cfRule type="expression" dxfId="1071" priority="742">
      <formula>AQ68&lt;34%</formula>
    </cfRule>
    <cfRule type="expression" dxfId="1070" priority="743">
      <formula>AND(AQ68&lt;68%,AQ68&gt;33%)</formula>
    </cfRule>
  </conditionalFormatting>
  <conditionalFormatting sqref="AP71">
    <cfRule type="expression" dxfId="1069" priority="738">
      <formula>AQ71&gt;67%</formula>
    </cfRule>
    <cfRule type="expression" dxfId="1068" priority="739">
      <formula>AQ71&lt;34%</formula>
    </cfRule>
    <cfRule type="expression" dxfId="1067" priority="740">
      <formula>AND(AQ71&lt;68%,AQ71&gt;33%)</formula>
    </cfRule>
  </conditionalFormatting>
  <conditionalFormatting sqref="AR67">
    <cfRule type="expression" dxfId="1066" priority="735">
      <formula>AS67&gt;67%</formula>
    </cfRule>
    <cfRule type="expression" dxfId="1065" priority="736">
      <formula>AS67&lt;34%</formula>
    </cfRule>
    <cfRule type="expression" dxfId="1064" priority="737">
      <formula>AND(AS67&lt;68%,AS67&gt;33%)</formula>
    </cfRule>
  </conditionalFormatting>
  <conditionalFormatting sqref="AR68">
    <cfRule type="expression" dxfId="1063" priority="732">
      <formula>AS68&gt;67%</formula>
    </cfRule>
    <cfRule type="expression" dxfId="1062" priority="733">
      <formula>AS68&lt;34%</formula>
    </cfRule>
    <cfRule type="expression" dxfId="1061" priority="734">
      <formula>AND(AS68&lt;68%,AS68&gt;33%)</formula>
    </cfRule>
  </conditionalFormatting>
  <conditionalFormatting sqref="AR71">
    <cfRule type="expression" dxfId="1060" priority="729">
      <formula>AS71&gt;67%</formula>
    </cfRule>
    <cfRule type="expression" dxfId="1059" priority="730">
      <formula>AS71&lt;34%</formula>
    </cfRule>
    <cfRule type="expression" dxfId="1058" priority="731">
      <formula>AND(AS71&lt;68%,AS71&gt;33%)</formula>
    </cfRule>
  </conditionalFormatting>
  <conditionalFormatting sqref="AT68">
    <cfRule type="expression" dxfId="1057" priority="726">
      <formula>AU68&gt;67%</formula>
    </cfRule>
    <cfRule type="expression" dxfId="1056" priority="727">
      <formula>AU68&lt;34%</formula>
    </cfRule>
    <cfRule type="expression" dxfId="1055" priority="728">
      <formula>AND(AU68&lt;68%,AU68&gt;33%)</formula>
    </cfRule>
  </conditionalFormatting>
  <conditionalFormatting sqref="AT71">
    <cfRule type="expression" dxfId="1054" priority="723">
      <formula>AU71&gt;67%</formula>
    </cfRule>
    <cfRule type="expression" dxfId="1053" priority="724">
      <formula>AU71&lt;34%</formula>
    </cfRule>
    <cfRule type="expression" dxfId="1052" priority="725">
      <formula>AND(AU71&lt;68%,AU71&gt;33%)</formula>
    </cfRule>
  </conditionalFormatting>
  <conditionalFormatting sqref="AV67">
    <cfRule type="expression" dxfId="1051" priority="720">
      <formula>AW67&gt;67%</formula>
    </cfRule>
    <cfRule type="expression" dxfId="1050" priority="721">
      <formula>AW67&lt;34%</formula>
    </cfRule>
    <cfRule type="expression" dxfId="1049" priority="722">
      <formula>AND(AW67&lt;68%,AW67&gt;33%)</formula>
    </cfRule>
  </conditionalFormatting>
  <conditionalFormatting sqref="AV68">
    <cfRule type="expression" dxfId="1048" priority="717">
      <formula>AW68&gt;67%</formula>
    </cfRule>
    <cfRule type="expression" dxfId="1047" priority="718">
      <formula>AW68&lt;34%</formula>
    </cfRule>
    <cfRule type="expression" dxfId="1046" priority="719">
      <formula>AND(AW68&lt;68%,AW68&gt;33%)</formula>
    </cfRule>
  </conditionalFormatting>
  <conditionalFormatting sqref="AV71">
    <cfRule type="expression" dxfId="1045" priority="714">
      <formula>AW71&gt;67%</formula>
    </cfRule>
    <cfRule type="expression" dxfId="1044" priority="715">
      <formula>AW71&lt;34%</formula>
    </cfRule>
    <cfRule type="expression" dxfId="1043" priority="716">
      <formula>AND(AW71&lt;68%,AW71&gt;33%)</formula>
    </cfRule>
  </conditionalFormatting>
  <conditionalFormatting sqref="AX68">
    <cfRule type="expression" dxfId="1042" priority="711">
      <formula>AY68&gt;67%</formula>
    </cfRule>
    <cfRule type="expression" dxfId="1041" priority="712">
      <formula>AY68&lt;34%</formula>
    </cfRule>
    <cfRule type="expression" dxfId="1040" priority="713">
      <formula>AND(AY68&lt;68%,AY68&gt;33%)</formula>
    </cfRule>
  </conditionalFormatting>
  <conditionalFormatting sqref="AX71">
    <cfRule type="expression" dxfId="1039" priority="708">
      <formula>AY71&gt;67%</formula>
    </cfRule>
    <cfRule type="expression" dxfId="1038" priority="709">
      <formula>AY71&lt;34%</formula>
    </cfRule>
    <cfRule type="expression" dxfId="1037" priority="710">
      <formula>AND(AY71&lt;68%,AY71&gt;33%)</formula>
    </cfRule>
  </conditionalFormatting>
  <conditionalFormatting sqref="AZ71">
    <cfRule type="expression" dxfId="1036" priority="702">
      <formula>BA71&gt;67%</formula>
    </cfRule>
    <cfRule type="expression" dxfId="1035" priority="703">
      <formula>BA71&lt;34%</formula>
    </cfRule>
    <cfRule type="expression" dxfId="1034" priority="704">
      <formula>AND(BA71&lt;68%,BA71&gt;33%)</formula>
    </cfRule>
  </conditionalFormatting>
  <conditionalFormatting sqref="AZ68">
    <cfRule type="expression" dxfId="1033" priority="705">
      <formula>BA68&gt;67%</formula>
    </cfRule>
    <cfRule type="expression" dxfId="1032" priority="706">
      <formula>BA68&lt;34%</formula>
    </cfRule>
    <cfRule type="expression" dxfId="1031" priority="707">
      <formula>AND(BA68&lt;68%,BA68&gt;33%)</formula>
    </cfRule>
  </conditionalFormatting>
  <conditionalFormatting sqref="BB68">
    <cfRule type="expression" dxfId="1030" priority="699">
      <formula>BC68&gt;67%</formula>
    </cfRule>
    <cfRule type="expression" dxfId="1029" priority="700">
      <formula>BC68&lt;34%</formula>
    </cfRule>
    <cfRule type="expression" dxfId="1028" priority="701">
      <formula>AND(BC68&lt;68%,BC68&gt;33%)</formula>
    </cfRule>
  </conditionalFormatting>
  <conditionalFormatting sqref="BB71">
    <cfRule type="expression" dxfId="1027" priority="696">
      <formula>BC71&gt;67%</formula>
    </cfRule>
    <cfRule type="expression" dxfId="1026" priority="697">
      <formula>BC71&lt;34%</formula>
    </cfRule>
    <cfRule type="expression" dxfId="1025" priority="698">
      <formula>AND(BC71&lt;68%,BC71&gt;33%)</formula>
    </cfRule>
  </conditionalFormatting>
  <conditionalFormatting sqref="BD68">
    <cfRule type="expression" dxfId="1024" priority="693">
      <formula>BE68&gt;67%</formula>
    </cfRule>
    <cfRule type="expression" dxfId="1023" priority="694">
      <formula>BE68&lt;34%</formula>
    </cfRule>
    <cfRule type="expression" dxfId="1022" priority="695">
      <formula>AND(BE68&lt;68%,BE68&gt;33%)</formula>
    </cfRule>
  </conditionalFormatting>
  <conditionalFormatting sqref="BD71">
    <cfRule type="expression" dxfId="1021" priority="690">
      <formula>BE71&gt;67%</formula>
    </cfRule>
    <cfRule type="expression" dxfId="1020" priority="691">
      <formula>BE71&lt;34%</formula>
    </cfRule>
    <cfRule type="expression" dxfId="1019" priority="692">
      <formula>AND(BE71&lt;68%,BE71&gt;33%)</formula>
    </cfRule>
  </conditionalFormatting>
  <conditionalFormatting sqref="BF68">
    <cfRule type="expression" dxfId="1018" priority="687">
      <formula>BG68&gt;67%</formula>
    </cfRule>
    <cfRule type="expression" dxfId="1017" priority="688">
      <formula>BG68&lt;34%</formula>
    </cfRule>
    <cfRule type="expression" dxfId="1016" priority="689">
      <formula>AND(BG68&lt;68%,BG68&gt;33%)</formula>
    </cfRule>
  </conditionalFormatting>
  <conditionalFormatting sqref="BF71">
    <cfRule type="expression" dxfId="1015" priority="684">
      <formula>BG71&gt;67%</formula>
    </cfRule>
    <cfRule type="expression" dxfId="1014" priority="685">
      <formula>BG71&lt;34%</formula>
    </cfRule>
    <cfRule type="expression" dxfId="1013" priority="686">
      <formula>AND(BG71&lt;68%,BG71&gt;33%)</formula>
    </cfRule>
  </conditionalFormatting>
  <conditionalFormatting sqref="BH68">
    <cfRule type="expression" dxfId="1012" priority="681">
      <formula>BI68&gt;67%</formula>
    </cfRule>
    <cfRule type="expression" dxfId="1011" priority="682">
      <formula>BI68&lt;34%</formula>
    </cfRule>
    <cfRule type="expression" dxfId="1010" priority="683">
      <formula>AND(BI68&lt;68%,BI68&gt;33%)</formula>
    </cfRule>
  </conditionalFormatting>
  <conditionalFormatting sqref="BH71">
    <cfRule type="expression" dxfId="1009" priority="678">
      <formula>BI71&gt;67%</formula>
    </cfRule>
    <cfRule type="expression" dxfId="1008" priority="679">
      <formula>BI71&lt;34%</formula>
    </cfRule>
    <cfRule type="expression" dxfId="1007" priority="680">
      <formula>AND(BI71&lt;68%,BI71&gt;33%)</formula>
    </cfRule>
  </conditionalFormatting>
  <conditionalFormatting sqref="BJ68">
    <cfRule type="expression" dxfId="1006" priority="675">
      <formula>BK68&gt;67%</formula>
    </cfRule>
    <cfRule type="expression" dxfId="1005" priority="676">
      <formula>BK68&lt;34%</formula>
    </cfRule>
    <cfRule type="expression" dxfId="1004" priority="677">
      <formula>AND(BK68&lt;68%,BK68&gt;33%)</formula>
    </cfRule>
  </conditionalFormatting>
  <conditionalFormatting sqref="BJ71">
    <cfRule type="expression" dxfId="1003" priority="672">
      <formula>BK71&gt;67%</formula>
    </cfRule>
    <cfRule type="expression" dxfId="1002" priority="673">
      <formula>BK71&lt;34%</formula>
    </cfRule>
    <cfRule type="expression" dxfId="1001" priority="674">
      <formula>AND(BK71&lt;68%,BK71&gt;33%)</formula>
    </cfRule>
  </conditionalFormatting>
  <conditionalFormatting sqref="B69">
    <cfRule type="expression" dxfId="1000" priority="671">
      <formula>"C11&gt;50%"</formula>
    </cfRule>
  </conditionalFormatting>
  <conditionalFormatting sqref="D69">
    <cfRule type="expression" dxfId="999" priority="670">
      <formula>"C11&gt;50%"</formula>
    </cfRule>
  </conditionalFormatting>
  <conditionalFormatting sqref="F69">
    <cfRule type="expression" dxfId="998" priority="669">
      <formula>"C11&gt;50%"</formula>
    </cfRule>
  </conditionalFormatting>
  <conditionalFormatting sqref="H69">
    <cfRule type="expression" dxfId="997" priority="668">
      <formula>"C11&gt;50%"</formula>
    </cfRule>
  </conditionalFormatting>
  <conditionalFormatting sqref="J69">
    <cfRule type="expression" dxfId="996" priority="667">
      <formula>"C11&gt;50%"</formula>
    </cfRule>
  </conditionalFormatting>
  <conditionalFormatting sqref="L69">
    <cfRule type="expression" dxfId="995" priority="666">
      <formula>"C11&gt;50%"</formula>
    </cfRule>
  </conditionalFormatting>
  <conditionalFormatting sqref="N69">
    <cfRule type="expression" dxfId="994" priority="665">
      <formula>"C11&gt;50%"</formula>
    </cfRule>
  </conditionalFormatting>
  <conditionalFormatting sqref="P69">
    <cfRule type="expression" dxfId="993" priority="664">
      <formula>"C11&gt;50%"</formula>
    </cfRule>
  </conditionalFormatting>
  <conditionalFormatting sqref="R69">
    <cfRule type="expression" dxfId="992" priority="663">
      <formula>"C11&gt;50%"</formula>
    </cfRule>
  </conditionalFormatting>
  <conditionalFormatting sqref="T69">
    <cfRule type="expression" dxfId="991" priority="662">
      <formula>"C11&gt;50%"</formula>
    </cfRule>
  </conditionalFormatting>
  <conditionalFormatting sqref="V69">
    <cfRule type="expression" dxfId="990" priority="661">
      <formula>"C11&gt;50%"</formula>
    </cfRule>
  </conditionalFormatting>
  <conditionalFormatting sqref="X69">
    <cfRule type="expression" dxfId="989" priority="660">
      <formula>"C11&gt;50%"</formula>
    </cfRule>
  </conditionalFormatting>
  <conditionalFormatting sqref="Z69">
    <cfRule type="expression" dxfId="988" priority="659">
      <formula>"C11&gt;50%"</formula>
    </cfRule>
  </conditionalFormatting>
  <conditionalFormatting sqref="AB69">
    <cfRule type="expression" dxfId="987" priority="658">
      <formula>"C11&gt;50%"</formula>
    </cfRule>
  </conditionalFormatting>
  <conditionalFormatting sqref="AD69">
    <cfRule type="expression" dxfId="986" priority="657">
      <formula>"C11&gt;50%"</formula>
    </cfRule>
  </conditionalFormatting>
  <conditionalFormatting sqref="AF69">
    <cfRule type="expression" dxfId="985" priority="656">
      <formula>"C11&gt;50%"</formula>
    </cfRule>
  </conditionalFormatting>
  <conditionalFormatting sqref="AH69">
    <cfRule type="expression" dxfId="984" priority="655">
      <formula>"C11&gt;50%"</formula>
    </cfRule>
  </conditionalFormatting>
  <conditionalFormatting sqref="AJ69">
    <cfRule type="expression" dxfId="983" priority="654">
      <formula>"C11&gt;50%"</formula>
    </cfRule>
  </conditionalFormatting>
  <conditionalFormatting sqref="AL69">
    <cfRule type="expression" dxfId="982" priority="653">
      <formula>"C11&gt;50%"</formula>
    </cfRule>
  </conditionalFormatting>
  <conditionalFormatting sqref="AN69">
    <cfRule type="expression" dxfId="981" priority="652">
      <formula>"C11&gt;50%"</formula>
    </cfRule>
  </conditionalFormatting>
  <conditionalFormatting sqref="AP69">
    <cfRule type="expression" dxfId="980" priority="651">
      <formula>"C11&gt;50%"</formula>
    </cfRule>
  </conditionalFormatting>
  <conditionalFormatting sqref="AR69">
    <cfRule type="expression" dxfId="979" priority="650">
      <formula>"C11&gt;50%"</formula>
    </cfRule>
  </conditionalFormatting>
  <conditionalFormatting sqref="AT69">
    <cfRule type="expression" dxfId="978" priority="649">
      <formula>"C11&gt;50%"</formula>
    </cfRule>
  </conditionalFormatting>
  <conditionalFormatting sqref="AV69:AV70">
    <cfRule type="expression" dxfId="977" priority="648">
      <formula>"C11&gt;50%"</formula>
    </cfRule>
  </conditionalFormatting>
  <conditionalFormatting sqref="AX69">
    <cfRule type="expression" dxfId="976" priority="647">
      <formula>"C11&gt;50%"</formula>
    </cfRule>
  </conditionalFormatting>
  <conditionalFormatting sqref="AZ69">
    <cfRule type="expression" dxfId="975" priority="646">
      <formula>"C11&gt;50%"</formula>
    </cfRule>
  </conditionalFormatting>
  <conditionalFormatting sqref="BB69">
    <cfRule type="expression" dxfId="974" priority="645">
      <formula>"C11&gt;50%"</formula>
    </cfRule>
  </conditionalFormatting>
  <conditionalFormatting sqref="BD69">
    <cfRule type="expression" dxfId="973" priority="644">
      <formula>"C11&gt;50%"</formula>
    </cfRule>
  </conditionalFormatting>
  <conditionalFormatting sqref="BF69">
    <cfRule type="expression" dxfId="972" priority="643">
      <formula>"C11&gt;50%"</formula>
    </cfRule>
  </conditionalFormatting>
  <conditionalFormatting sqref="BH69">
    <cfRule type="expression" dxfId="971" priority="642">
      <formula>"C11&gt;50%"</formula>
    </cfRule>
  </conditionalFormatting>
  <conditionalFormatting sqref="BJ69">
    <cfRule type="expression" dxfId="970" priority="641">
      <formula>"C11&gt;50%"</formula>
    </cfRule>
  </conditionalFormatting>
  <conditionalFormatting sqref="AB67">
    <cfRule type="cellIs" dxfId="969" priority="640" operator="equal">
      <formula>"YES"</formula>
    </cfRule>
  </conditionalFormatting>
  <conditionalFormatting sqref="AD67">
    <cfRule type="cellIs" dxfId="968" priority="639" operator="equal">
      <formula>"YES"</formula>
    </cfRule>
  </conditionalFormatting>
  <conditionalFormatting sqref="AX67">
    <cfRule type="cellIs" dxfId="967" priority="638" operator="equal">
      <formula>"YES"</formula>
    </cfRule>
  </conditionalFormatting>
  <conditionalFormatting sqref="AT67">
    <cfRule type="cellIs" dxfId="966" priority="637" operator="equal">
      <formula>"YES"</formula>
    </cfRule>
  </conditionalFormatting>
  <conditionalFormatting sqref="AZ67">
    <cfRule type="cellIs" dxfId="965" priority="636" operator="equal">
      <formula>"YES"</formula>
    </cfRule>
  </conditionalFormatting>
  <conditionalFormatting sqref="BB67">
    <cfRule type="cellIs" dxfId="964" priority="635" operator="equal">
      <formula>"YES"</formula>
    </cfRule>
  </conditionalFormatting>
  <conditionalFormatting sqref="BF67">
    <cfRule type="cellIs" dxfId="963" priority="634" operator="equal">
      <formula>"YES"</formula>
    </cfRule>
  </conditionalFormatting>
  <conditionalFormatting sqref="BD67">
    <cfRule type="cellIs" dxfId="962" priority="633" operator="equal">
      <formula>"YES"</formula>
    </cfRule>
  </conditionalFormatting>
  <conditionalFormatting sqref="BH67">
    <cfRule type="cellIs" dxfId="961" priority="632" operator="equal">
      <formula>"YES"</formula>
    </cfRule>
  </conditionalFormatting>
  <conditionalFormatting sqref="BJ67">
    <cfRule type="cellIs" dxfId="960" priority="631" operator="equal">
      <formula>"YES"</formula>
    </cfRule>
  </conditionalFormatting>
  <conditionalFormatting sqref="C77:C81">
    <cfRule type="dataBar" priority="630">
      <dataBar>
        <cfvo type="min"/>
        <cfvo type="max"/>
        <color rgb="FF63C384"/>
      </dataBar>
      <extLst>
        <ext xmlns:x14="http://schemas.microsoft.com/office/spreadsheetml/2009/9/main" uri="{B025F937-C7B1-47D3-B67F-A62EFF666E3E}">
          <x14:id>{80E2C247-6166-4A1B-9501-BF284E980DD0}</x14:id>
        </ext>
      </extLst>
    </cfRule>
  </conditionalFormatting>
  <conditionalFormatting sqref="E77:E81">
    <cfRule type="dataBar" priority="629">
      <dataBar>
        <cfvo type="min"/>
        <cfvo type="max"/>
        <color rgb="FF63C384"/>
      </dataBar>
      <extLst>
        <ext xmlns:x14="http://schemas.microsoft.com/office/spreadsheetml/2009/9/main" uri="{B025F937-C7B1-47D3-B67F-A62EFF666E3E}">
          <x14:id>{14053987-8BD1-4923-A00C-5CE0ECD229FF}</x14:id>
        </ext>
      </extLst>
    </cfRule>
  </conditionalFormatting>
  <conditionalFormatting sqref="G77:G81">
    <cfRule type="dataBar" priority="628">
      <dataBar>
        <cfvo type="min"/>
        <cfvo type="max"/>
        <color rgb="FF63C384"/>
      </dataBar>
      <extLst>
        <ext xmlns:x14="http://schemas.microsoft.com/office/spreadsheetml/2009/9/main" uri="{B025F937-C7B1-47D3-B67F-A62EFF666E3E}">
          <x14:id>{4D3FFF74-B431-4A1F-BC7F-83B5D87459BD}</x14:id>
        </ext>
      </extLst>
    </cfRule>
  </conditionalFormatting>
  <conditionalFormatting sqref="K77:K81">
    <cfRule type="dataBar" priority="627">
      <dataBar>
        <cfvo type="min"/>
        <cfvo type="max"/>
        <color rgb="FF63C384"/>
      </dataBar>
      <extLst>
        <ext xmlns:x14="http://schemas.microsoft.com/office/spreadsheetml/2009/9/main" uri="{B025F937-C7B1-47D3-B67F-A62EFF666E3E}">
          <x14:id>{50FCADD2-7429-45EF-9EB8-01DD9C93BDBE}</x14:id>
        </ext>
      </extLst>
    </cfRule>
  </conditionalFormatting>
  <conditionalFormatting sqref="I77:I81">
    <cfRule type="dataBar" priority="626">
      <dataBar>
        <cfvo type="min"/>
        <cfvo type="max"/>
        <color rgb="FF63C384"/>
      </dataBar>
      <extLst>
        <ext xmlns:x14="http://schemas.microsoft.com/office/spreadsheetml/2009/9/main" uri="{B025F937-C7B1-47D3-B67F-A62EFF666E3E}">
          <x14:id>{68FBB3A9-F862-4F71-9E18-121E3648293A}</x14:id>
        </ext>
      </extLst>
    </cfRule>
  </conditionalFormatting>
  <conditionalFormatting sqref="M77:M81">
    <cfRule type="dataBar" priority="625">
      <dataBar>
        <cfvo type="min"/>
        <cfvo type="max"/>
        <color rgb="FF63C384"/>
      </dataBar>
      <extLst>
        <ext xmlns:x14="http://schemas.microsoft.com/office/spreadsheetml/2009/9/main" uri="{B025F937-C7B1-47D3-B67F-A62EFF666E3E}">
          <x14:id>{AA5C942D-717F-47F8-9620-1F30AD65CEE2}</x14:id>
        </ext>
      </extLst>
    </cfRule>
  </conditionalFormatting>
  <conditionalFormatting sqref="O77:O81">
    <cfRule type="dataBar" priority="624">
      <dataBar>
        <cfvo type="min"/>
        <cfvo type="max"/>
        <color rgb="FF63C384"/>
      </dataBar>
      <extLst>
        <ext xmlns:x14="http://schemas.microsoft.com/office/spreadsheetml/2009/9/main" uri="{B025F937-C7B1-47D3-B67F-A62EFF666E3E}">
          <x14:id>{45BEECE6-4839-4028-BD75-3001BFBA1D00}</x14:id>
        </ext>
      </extLst>
    </cfRule>
  </conditionalFormatting>
  <conditionalFormatting sqref="Q77:Q81">
    <cfRule type="dataBar" priority="623">
      <dataBar>
        <cfvo type="min"/>
        <cfvo type="max"/>
        <color rgb="FF63C384"/>
      </dataBar>
      <extLst>
        <ext xmlns:x14="http://schemas.microsoft.com/office/spreadsheetml/2009/9/main" uri="{B025F937-C7B1-47D3-B67F-A62EFF666E3E}">
          <x14:id>{49AFF95C-275B-4349-B0D2-93B77C6EE358}</x14:id>
        </ext>
      </extLst>
    </cfRule>
  </conditionalFormatting>
  <conditionalFormatting sqref="S77:S81">
    <cfRule type="dataBar" priority="622">
      <dataBar>
        <cfvo type="min"/>
        <cfvo type="max"/>
        <color rgb="FF63C384"/>
      </dataBar>
      <extLst>
        <ext xmlns:x14="http://schemas.microsoft.com/office/spreadsheetml/2009/9/main" uri="{B025F937-C7B1-47D3-B67F-A62EFF666E3E}">
          <x14:id>{73A144F8-05DA-49CD-A341-F517BDFB38C8}</x14:id>
        </ext>
      </extLst>
    </cfRule>
  </conditionalFormatting>
  <conditionalFormatting sqref="U77:U81">
    <cfRule type="dataBar" priority="621">
      <dataBar>
        <cfvo type="min"/>
        <cfvo type="max"/>
        <color rgb="FF63C384"/>
      </dataBar>
      <extLst>
        <ext xmlns:x14="http://schemas.microsoft.com/office/spreadsheetml/2009/9/main" uri="{B025F937-C7B1-47D3-B67F-A62EFF666E3E}">
          <x14:id>{5BFFD64F-45B5-4F40-90E8-2A0032C71F13}</x14:id>
        </ext>
      </extLst>
    </cfRule>
  </conditionalFormatting>
  <conditionalFormatting sqref="W77:W81">
    <cfRule type="dataBar" priority="620">
      <dataBar>
        <cfvo type="min"/>
        <cfvo type="max"/>
        <color rgb="FF63C384"/>
      </dataBar>
      <extLst>
        <ext xmlns:x14="http://schemas.microsoft.com/office/spreadsheetml/2009/9/main" uri="{B025F937-C7B1-47D3-B67F-A62EFF666E3E}">
          <x14:id>{7D8868F8-3438-425E-B69A-E7F05577B937}</x14:id>
        </ext>
      </extLst>
    </cfRule>
  </conditionalFormatting>
  <conditionalFormatting sqref="Y77:Y81">
    <cfRule type="dataBar" priority="619">
      <dataBar>
        <cfvo type="min"/>
        <cfvo type="max"/>
        <color rgb="FF63C384"/>
      </dataBar>
      <extLst>
        <ext xmlns:x14="http://schemas.microsoft.com/office/spreadsheetml/2009/9/main" uri="{B025F937-C7B1-47D3-B67F-A62EFF666E3E}">
          <x14:id>{F4CD39DC-A52E-4A7A-89CE-929863717D9F}</x14:id>
        </ext>
      </extLst>
    </cfRule>
  </conditionalFormatting>
  <conditionalFormatting sqref="AA77:AA81">
    <cfRule type="dataBar" priority="618">
      <dataBar>
        <cfvo type="min"/>
        <cfvo type="max"/>
        <color rgb="FF63C384"/>
      </dataBar>
      <extLst>
        <ext xmlns:x14="http://schemas.microsoft.com/office/spreadsheetml/2009/9/main" uri="{B025F937-C7B1-47D3-B67F-A62EFF666E3E}">
          <x14:id>{F58C278F-A57C-422B-BC91-1F03BD1AFBAC}</x14:id>
        </ext>
      </extLst>
    </cfRule>
  </conditionalFormatting>
  <conditionalFormatting sqref="AC77:AC81">
    <cfRule type="dataBar" priority="617">
      <dataBar>
        <cfvo type="min"/>
        <cfvo type="max"/>
        <color rgb="FF63C384"/>
      </dataBar>
      <extLst>
        <ext xmlns:x14="http://schemas.microsoft.com/office/spreadsheetml/2009/9/main" uri="{B025F937-C7B1-47D3-B67F-A62EFF666E3E}">
          <x14:id>{5E32B6CB-15D9-4967-AFD2-369FB72EB4D7}</x14:id>
        </ext>
      </extLst>
    </cfRule>
  </conditionalFormatting>
  <conditionalFormatting sqref="AE77:AE81">
    <cfRule type="dataBar" priority="616">
      <dataBar>
        <cfvo type="min"/>
        <cfvo type="max"/>
        <color rgb="FF63C384"/>
      </dataBar>
      <extLst>
        <ext xmlns:x14="http://schemas.microsoft.com/office/spreadsheetml/2009/9/main" uri="{B025F937-C7B1-47D3-B67F-A62EFF666E3E}">
          <x14:id>{E700F958-5B21-4DCE-A588-148E3933D71B}</x14:id>
        </ext>
      </extLst>
    </cfRule>
  </conditionalFormatting>
  <conditionalFormatting sqref="AG77:AG81">
    <cfRule type="dataBar" priority="615">
      <dataBar>
        <cfvo type="min"/>
        <cfvo type="max"/>
        <color rgb="FF63C384"/>
      </dataBar>
      <extLst>
        <ext xmlns:x14="http://schemas.microsoft.com/office/spreadsheetml/2009/9/main" uri="{B025F937-C7B1-47D3-B67F-A62EFF666E3E}">
          <x14:id>{A9C71731-EDE8-4DC2-A9B5-B4686B0B5BE7}</x14:id>
        </ext>
      </extLst>
    </cfRule>
  </conditionalFormatting>
  <conditionalFormatting sqref="AI77:AI81">
    <cfRule type="dataBar" priority="614">
      <dataBar>
        <cfvo type="min"/>
        <cfvo type="max"/>
        <color rgb="FF63C384"/>
      </dataBar>
      <extLst>
        <ext xmlns:x14="http://schemas.microsoft.com/office/spreadsheetml/2009/9/main" uri="{B025F937-C7B1-47D3-B67F-A62EFF666E3E}">
          <x14:id>{6F97FED3-44F8-4C5A-84BC-082CD59493A2}</x14:id>
        </ext>
      </extLst>
    </cfRule>
  </conditionalFormatting>
  <conditionalFormatting sqref="AK77:AK81">
    <cfRule type="dataBar" priority="613">
      <dataBar>
        <cfvo type="min"/>
        <cfvo type="max"/>
        <color rgb="FF63C384"/>
      </dataBar>
      <extLst>
        <ext xmlns:x14="http://schemas.microsoft.com/office/spreadsheetml/2009/9/main" uri="{B025F937-C7B1-47D3-B67F-A62EFF666E3E}">
          <x14:id>{B15BBF45-B206-450D-9D33-EEEED6C384D9}</x14:id>
        </ext>
      </extLst>
    </cfRule>
  </conditionalFormatting>
  <conditionalFormatting sqref="AY77:AY81">
    <cfRule type="dataBar" priority="612">
      <dataBar>
        <cfvo type="min"/>
        <cfvo type="max"/>
        <color rgb="FF63C384"/>
      </dataBar>
      <extLst>
        <ext xmlns:x14="http://schemas.microsoft.com/office/spreadsheetml/2009/9/main" uri="{B025F937-C7B1-47D3-B67F-A62EFF666E3E}">
          <x14:id>{AC479D16-E8F5-4B6D-ACCB-E4E74E19C6DD}</x14:id>
        </ext>
      </extLst>
    </cfRule>
  </conditionalFormatting>
  <conditionalFormatting sqref="BA77:BA81">
    <cfRule type="dataBar" priority="611">
      <dataBar>
        <cfvo type="min"/>
        <cfvo type="max"/>
        <color rgb="FF63C384"/>
      </dataBar>
      <extLst>
        <ext xmlns:x14="http://schemas.microsoft.com/office/spreadsheetml/2009/9/main" uri="{B025F937-C7B1-47D3-B67F-A62EFF666E3E}">
          <x14:id>{CB287E4E-B2FC-43B9-9287-98C1ED58103C}</x14:id>
        </ext>
      </extLst>
    </cfRule>
  </conditionalFormatting>
  <conditionalFormatting sqref="BC77:BC81">
    <cfRule type="dataBar" priority="610">
      <dataBar>
        <cfvo type="min"/>
        <cfvo type="max"/>
        <color rgb="FF63C384"/>
      </dataBar>
      <extLst>
        <ext xmlns:x14="http://schemas.microsoft.com/office/spreadsheetml/2009/9/main" uri="{B025F937-C7B1-47D3-B67F-A62EFF666E3E}">
          <x14:id>{8F599694-598F-4028-911B-303C835D2C2C}</x14:id>
        </ext>
      </extLst>
    </cfRule>
  </conditionalFormatting>
  <conditionalFormatting sqref="BE77:BE81">
    <cfRule type="dataBar" priority="609">
      <dataBar>
        <cfvo type="min"/>
        <cfvo type="max"/>
        <color rgb="FF63C384"/>
      </dataBar>
      <extLst>
        <ext xmlns:x14="http://schemas.microsoft.com/office/spreadsheetml/2009/9/main" uri="{B025F937-C7B1-47D3-B67F-A62EFF666E3E}">
          <x14:id>{8E22508D-00E5-4820-B3C4-3CE9862401E2}</x14:id>
        </ext>
      </extLst>
    </cfRule>
  </conditionalFormatting>
  <conditionalFormatting sqref="BK77:BK81">
    <cfRule type="dataBar" priority="608">
      <dataBar>
        <cfvo type="min"/>
        <cfvo type="max"/>
        <color rgb="FF63C384"/>
      </dataBar>
      <extLst>
        <ext xmlns:x14="http://schemas.microsoft.com/office/spreadsheetml/2009/9/main" uri="{B025F937-C7B1-47D3-B67F-A62EFF666E3E}">
          <x14:id>{5C194E2D-028A-4BAA-8F28-738E109B620B}</x14:id>
        </ext>
      </extLst>
    </cfRule>
  </conditionalFormatting>
  <conditionalFormatting sqref="BI77:BI81">
    <cfRule type="dataBar" priority="607">
      <dataBar>
        <cfvo type="min"/>
        <cfvo type="max"/>
        <color rgb="FF63C384"/>
      </dataBar>
      <extLst>
        <ext xmlns:x14="http://schemas.microsoft.com/office/spreadsheetml/2009/9/main" uri="{B025F937-C7B1-47D3-B67F-A62EFF666E3E}">
          <x14:id>{7DAD8EF7-EE46-489E-B25C-85B95C102541}</x14:id>
        </ext>
      </extLst>
    </cfRule>
  </conditionalFormatting>
  <conditionalFormatting sqref="BG77:BG81">
    <cfRule type="dataBar" priority="606">
      <dataBar>
        <cfvo type="min"/>
        <cfvo type="max"/>
        <color rgb="FF63C384"/>
      </dataBar>
      <extLst>
        <ext xmlns:x14="http://schemas.microsoft.com/office/spreadsheetml/2009/9/main" uri="{B025F937-C7B1-47D3-B67F-A62EFF666E3E}">
          <x14:id>{58A6C762-54B3-4C27-A1FB-6239B380892F}</x14:id>
        </ext>
      </extLst>
    </cfRule>
  </conditionalFormatting>
  <conditionalFormatting sqref="AM77:AM81">
    <cfRule type="dataBar" priority="605">
      <dataBar>
        <cfvo type="min"/>
        <cfvo type="max"/>
        <color rgb="FF63C384"/>
      </dataBar>
      <extLst>
        <ext xmlns:x14="http://schemas.microsoft.com/office/spreadsheetml/2009/9/main" uri="{B025F937-C7B1-47D3-B67F-A62EFF666E3E}">
          <x14:id>{6758FFBE-8769-4C4B-BAB8-4639643D1407}</x14:id>
        </ext>
      </extLst>
    </cfRule>
  </conditionalFormatting>
  <conditionalFormatting sqref="AQ77:AQ81">
    <cfRule type="dataBar" priority="604">
      <dataBar>
        <cfvo type="min"/>
        <cfvo type="max"/>
        <color rgb="FF63C384"/>
      </dataBar>
      <extLst>
        <ext xmlns:x14="http://schemas.microsoft.com/office/spreadsheetml/2009/9/main" uri="{B025F937-C7B1-47D3-B67F-A62EFF666E3E}">
          <x14:id>{AE480AC7-1AB9-4A2E-B0D2-8D2A6D35ACBA}</x14:id>
        </ext>
      </extLst>
    </cfRule>
  </conditionalFormatting>
  <conditionalFormatting sqref="AS77:AS81">
    <cfRule type="dataBar" priority="603">
      <dataBar>
        <cfvo type="min"/>
        <cfvo type="max"/>
        <color rgb="FF63C384"/>
      </dataBar>
      <extLst>
        <ext xmlns:x14="http://schemas.microsoft.com/office/spreadsheetml/2009/9/main" uri="{B025F937-C7B1-47D3-B67F-A62EFF666E3E}">
          <x14:id>{7290CC53-A91B-41A6-9F60-6599781AC2DC}</x14:id>
        </ext>
      </extLst>
    </cfRule>
  </conditionalFormatting>
  <conditionalFormatting sqref="AO77:AO81">
    <cfRule type="dataBar" priority="602">
      <dataBar>
        <cfvo type="min"/>
        <cfvo type="max"/>
        <color rgb="FF63C384"/>
      </dataBar>
      <extLst>
        <ext xmlns:x14="http://schemas.microsoft.com/office/spreadsheetml/2009/9/main" uri="{B025F937-C7B1-47D3-B67F-A62EFF666E3E}">
          <x14:id>{56C36384-7080-479C-A2AF-7EA1A63D9225}</x14:id>
        </ext>
      </extLst>
    </cfRule>
  </conditionalFormatting>
  <conditionalFormatting sqref="AU77:AU81">
    <cfRule type="dataBar" priority="601">
      <dataBar>
        <cfvo type="min"/>
        <cfvo type="max"/>
        <color rgb="FF63C384"/>
      </dataBar>
      <extLst>
        <ext xmlns:x14="http://schemas.microsoft.com/office/spreadsheetml/2009/9/main" uri="{B025F937-C7B1-47D3-B67F-A62EFF666E3E}">
          <x14:id>{269595CC-21D2-48D0-8E54-842F95072331}</x14:id>
        </ext>
      </extLst>
    </cfRule>
  </conditionalFormatting>
  <conditionalFormatting sqref="AW77:AW81">
    <cfRule type="dataBar" priority="600">
      <dataBar>
        <cfvo type="min"/>
        <cfvo type="max"/>
        <color rgb="FF63C384"/>
      </dataBar>
      <extLst>
        <ext xmlns:x14="http://schemas.microsoft.com/office/spreadsheetml/2009/9/main" uri="{B025F937-C7B1-47D3-B67F-A62EFF666E3E}">
          <x14:id>{424D0C03-AD73-4771-9D85-28812B8D612A}</x14:id>
        </ext>
      </extLst>
    </cfRule>
  </conditionalFormatting>
  <conditionalFormatting sqref="B77">
    <cfRule type="expression" dxfId="959" priority="597">
      <formula>C77&gt;67%</formula>
    </cfRule>
    <cfRule type="expression" dxfId="958" priority="598">
      <formula>C77&lt;34%</formula>
    </cfRule>
    <cfRule type="expression" dxfId="957" priority="599">
      <formula>AND(C77&lt;68%,C77&gt;33%)</formula>
    </cfRule>
  </conditionalFormatting>
  <conditionalFormatting sqref="B78">
    <cfRule type="expression" dxfId="956" priority="594">
      <formula>C78&gt;67%</formula>
    </cfRule>
    <cfRule type="expression" dxfId="955" priority="595">
      <formula>C78&lt;34%</formula>
    </cfRule>
    <cfRule type="expression" dxfId="954" priority="596">
      <formula>AND(C78&lt;68%,C78&gt;33%)</formula>
    </cfRule>
  </conditionalFormatting>
  <conditionalFormatting sqref="B81">
    <cfRule type="expression" dxfId="953" priority="591">
      <formula>C81&gt;67%</formula>
    </cfRule>
    <cfRule type="expression" dxfId="952" priority="592">
      <formula>C81&lt;34%</formula>
    </cfRule>
    <cfRule type="expression" dxfId="951" priority="593">
      <formula>AND(C81&lt;68%,C81&gt;33%)</formula>
    </cfRule>
  </conditionalFormatting>
  <conditionalFormatting sqref="D77">
    <cfRule type="expression" dxfId="950" priority="588">
      <formula>E77&gt;67%</formula>
    </cfRule>
    <cfRule type="expression" dxfId="949" priority="589">
      <formula>E77&lt;34%</formula>
    </cfRule>
    <cfRule type="expression" dxfId="948" priority="590">
      <formula>AND(E77&lt;68%,E77&gt;33%)</formula>
    </cfRule>
  </conditionalFormatting>
  <conditionalFormatting sqref="D78">
    <cfRule type="expression" dxfId="947" priority="585">
      <formula>E78&gt;67%</formula>
    </cfRule>
    <cfRule type="expression" dxfId="946" priority="586">
      <formula>E78&lt;34%</formula>
    </cfRule>
    <cfRule type="expression" dxfId="945" priority="587">
      <formula>AND(E78&lt;68%,E78&gt;33%)</formula>
    </cfRule>
  </conditionalFormatting>
  <conditionalFormatting sqref="D81">
    <cfRule type="expression" dxfId="944" priority="582">
      <formula>E81&gt;67%</formula>
    </cfRule>
    <cfRule type="expression" dxfId="943" priority="583">
      <formula>E81&lt;34%</formula>
    </cfRule>
    <cfRule type="expression" dxfId="942" priority="584">
      <formula>AND(E81&lt;68%,E81&gt;33%)</formula>
    </cfRule>
  </conditionalFormatting>
  <conditionalFormatting sqref="F77">
    <cfRule type="expression" dxfId="941" priority="579">
      <formula>G77&gt;67%</formula>
    </cfRule>
    <cfRule type="expression" dxfId="940" priority="580">
      <formula>G77&lt;34%</formula>
    </cfRule>
    <cfRule type="expression" dxfId="939" priority="581">
      <formula>AND(G77&lt;68%,G77&gt;33%)</formula>
    </cfRule>
  </conditionalFormatting>
  <conditionalFormatting sqref="F78">
    <cfRule type="expression" dxfId="938" priority="576">
      <formula>G78&gt;67%</formula>
    </cfRule>
    <cfRule type="expression" dxfId="937" priority="577">
      <formula>G78&lt;34%</formula>
    </cfRule>
    <cfRule type="expression" dxfId="936" priority="578">
      <formula>AND(G78&lt;68%,G78&gt;33%)</formula>
    </cfRule>
  </conditionalFormatting>
  <conditionalFormatting sqref="F81">
    <cfRule type="expression" dxfId="935" priority="573">
      <formula>G81&gt;67%</formula>
    </cfRule>
    <cfRule type="expression" dxfId="934" priority="574">
      <formula>G81&lt;34%</formula>
    </cfRule>
    <cfRule type="expression" dxfId="933" priority="575">
      <formula>AND(G81&lt;68%,G81&gt;33%)</formula>
    </cfRule>
  </conditionalFormatting>
  <conditionalFormatting sqref="H77">
    <cfRule type="expression" dxfId="932" priority="570">
      <formula>I77&gt;67%</formula>
    </cfRule>
    <cfRule type="expression" dxfId="931" priority="571">
      <formula>I77&lt;34%</formula>
    </cfRule>
    <cfRule type="expression" dxfId="930" priority="572">
      <formula>AND(I77&lt;68%,I77&gt;33%)</formula>
    </cfRule>
  </conditionalFormatting>
  <conditionalFormatting sqref="H78">
    <cfRule type="expression" dxfId="929" priority="567">
      <formula>I78&gt;67%</formula>
    </cfRule>
    <cfRule type="expression" dxfId="928" priority="568">
      <formula>I78&lt;34%</formula>
    </cfRule>
    <cfRule type="expression" dxfId="927" priority="569">
      <formula>AND(I78&lt;68%,I78&gt;33%)</formula>
    </cfRule>
  </conditionalFormatting>
  <conditionalFormatting sqref="H81">
    <cfRule type="expression" dxfId="926" priority="564">
      <formula>I81&gt;67%</formula>
    </cfRule>
    <cfRule type="expression" dxfId="925" priority="565">
      <formula>I81&lt;34%</formula>
    </cfRule>
    <cfRule type="expression" dxfId="924" priority="566">
      <formula>AND(I81&lt;68%,I81&gt;33%)</formula>
    </cfRule>
  </conditionalFormatting>
  <conditionalFormatting sqref="J77">
    <cfRule type="expression" dxfId="923" priority="561">
      <formula>K77&gt;67%</formula>
    </cfRule>
    <cfRule type="expression" dxfId="922" priority="562">
      <formula>K77&lt;34%</formula>
    </cfRule>
    <cfRule type="expression" dxfId="921" priority="563">
      <formula>AND(K77&lt;68%,K77&gt;33%)</formula>
    </cfRule>
  </conditionalFormatting>
  <conditionalFormatting sqref="J78">
    <cfRule type="expression" dxfId="920" priority="558">
      <formula>K78&gt;67%</formula>
    </cfRule>
    <cfRule type="expression" dxfId="919" priority="559">
      <formula>K78&lt;34%</formula>
    </cfRule>
    <cfRule type="expression" dxfId="918" priority="560">
      <formula>AND(K78&lt;68%,K78&gt;33%)</formula>
    </cfRule>
  </conditionalFormatting>
  <conditionalFormatting sqref="J81">
    <cfRule type="expression" dxfId="917" priority="555">
      <formula>K81&gt;67%</formula>
    </cfRule>
    <cfRule type="expression" dxfId="916" priority="556">
      <formula>K81&lt;34%</formula>
    </cfRule>
    <cfRule type="expression" dxfId="915" priority="557">
      <formula>AND(K81&lt;68%,K81&gt;33%)</formula>
    </cfRule>
  </conditionalFormatting>
  <conditionalFormatting sqref="L77">
    <cfRule type="expression" dxfId="914" priority="552">
      <formula>M77&gt;67%</formula>
    </cfRule>
    <cfRule type="expression" dxfId="913" priority="553">
      <formula>M77&lt;34%</formula>
    </cfRule>
    <cfRule type="expression" dxfId="912" priority="554">
      <formula>AND(M77&lt;68%,M77&gt;33%)</formula>
    </cfRule>
  </conditionalFormatting>
  <conditionalFormatting sqref="L78">
    <cfRule type="expression" dxfId="911" priority="549">
      <formula>M78&gt;67%</formula>
    </cfRule>
    <cfRule type="expression" dxfId="910" priority="550">
      <formula>M78&lt;34%</formula>
    </cfRule>
    <cfRule type="expression" dxfId="909" priority="551">
      <formula>AND(M78&lt;68%,M78&gt;33%)</formula>
    </cfRule>
  </conditionalFormatting>
  <conditionalFormatting sqref="L81">
    <cfRule type="expression" dxfId="908" priority="546">
      <formula>M81&gt;67%</formula>
    </cfRule>
    <cfRule type="expression" dxfId="907" priority="547">
      <formula>M81&lt;34%</formula>
    </cfRule>
    <cfRule type="expression" dxfId="906" priority="548">
      <formula>AND(M81&lt;68%,M81&gt;33%)</formula>
    </cfRule>
  </conditionalFormatting>
  <conditionalFormatting sqref="N77">
    <cfRule type="expression" dxfId="905" priority="543">
      <formula>O77&gt;67%</formula>
    </cfRule>
    <cfRule type="expression" dxfId="904" priority="544">
      <formula>O77&lt;34%</formula>
    </cfRule>
    <cfRule type="expression" dxfId="903" priority="545">
      <formula>AND(O77&lt;68%,O77&gt;33%)</formula>
    </cfRule>
  </conditionalFormatting>
  <conditionalFormatting sqref="N78">
    <cfRule type="expression" dxfId="902" priority="540">
      <formula>O78&gt;67%</formula>
    </cfRule>
    <cfRule type="expression" dxfId="901" priority="541">
      <formula>O78&lt;34%</formula>
    </cfRule>
    <cfRule type="expression" dxfId="900" priority="542">
      <formula>AND(O78&lt;68%,O78&gt;33%)</formula>
    </cfRule>
  </conditionalFormatting>
  <conditionalFormatting sqref="N81">
    <cfRule type="expression" dxfId="899" priority="537">
      <formula>O81&gt;67%</formula>
    </cfRule>
    <cfRule type="expression" dxfId="898" priority="538">
      <formula>O81&lt;34%</formula>
    </cfRule>
    <cfRule type="expression" dxfId="897" priority="539">
      <formula>AND(O81&lt;68%,O81&gt;33%)</formula>
    </cfRule>
  </conditionalFormatting>
  <conditionalFormatting sqref="P77">
    <cfRule type="expression" dxfId="896" priority="534">
      <formula>Q77&gt;67%</formula>
    </cfRule>
    <cfRule type="expression" dxfId="895" priority="535">
      <formula>Q77&lt;34%</formula>
    </cfRule>
    <cfRule type="expression" dxfId="894" priority="536">
      <formula>AND(Q77&lt;68%,Q77&gt;33%)</formula>
    </cfRule>
  </conditionalFormatting>
  <conditionalFormatting sqref="P78">
    <cfRule type="expression" dxfId="893" priority="531">
      <formula>Q78&gt;67%</formula>
    </cfRule>
    <cfRule type="expression" dxfId="892" priority="532">
      <formula>Q78&lt;34%</formula>
    </cfRule>
    <cfRule type="expression" dxfId="891" priority="533">
      <formula>AND(Q78&lt;68%,Q78&gt;33%)</formula>
    </cfRule>
  </conditionalFormatting>
  <conditionalFormatting sqref="P81">
    <cfRule type="expression" dxfId="890" priority="528">
      <formula>Q81&gt;67%</formula>
    </cfRule>
    <cfRule type="expression" dxfId="889" priority="529">
      <formula>Q81&lt;34%</formula>
    </cfRule>
    <cfRule type="expression" dxfId="888" priority="530">
      <formula>AND(Q81&lt;68%,Q81&gt;33%)</formula>
    </cfRule>
  </conditionalFormatting>
  <conditionalFormatting sqref="R77">
    <cfRule type="expression" dxfId="887" priority="525">
      <formula>S77&gt;67%</formula>
    </cfRule>
    <cfRule type="expression" dxfId="886" priority="526">
      <formula>S77&lt;34%</formula>
    </cfRule>
    <cfRule type="expression" dxfId="885" priority="527">
      <formula>AND(S77&lt;68%,S77&gt;33%)</formula>
    </cfRule>
  </conditionalFormatting>
  <conditionalFormatting sqref="R78">
    <cfRule type="expression" dxfId="884" priority="522">
      <formula>S78&gt;67%</formula>
    </cfRule>
    <cfRule type="expression" dxfId="883" priority="523">
      <formula>S78&lt;34%</formula>
    </cfRule>
    <cfRule type="expression" dxfId="882" priority="524">
      <formula>AND(S78&lt;68%,S78&gt;33%)</formula>
    </cfRule>
  </conditionalFormatting>
  <conditionalFormatting sqref="R81">
    <cfRule type="expression" dxfId="881" priority="519">
      <formula>S81&gt;67%</formula>
    </cfRule>
    <cfRule type="expression" dxfId="880" priority="520">
      <formula>S81&lt;34%</formula>
    </cfRule>
    <cfRule type="expression" dxfId="879" priority="521">
      <formula>AND(S81&lt;68%,S81&gt;33%)</formula>
    </cfRule>
  </conditionalFormatting>
  <conditionalFormatting sqref="T77">
    <cfRule type="expression" dxfId="878" priority="516">
      <formula>U77&gt;67%</formula>
    </cfRule>
    <cfRule type="expression" dxfId="877" priority="517">
      <formula>U77&lt;34%</formula>
    </cfRule>
    <cfRule type="expression" dxfId="876" priority="518">
      <formula>AND(U77&lt;68%,U77&gt;33%)</formula>
    </cfRule>
  </conditionalFormatting>
  <conditionalFormatting sqref="T78">
    <cfRule type="expression" dxfId="875" priority="513">
      <formula>U78&gt;67%</formula>
    </cfRule>
    <cfRule type="expression" dxfId="874" priority="514">
      <formula>U78&lt;34%</formula>
    </cfRule>
    <cfRule type="expression" dxfId="873" priority="515">
      <formula>AND(U78&lt;68%,U78&gt;33%)</formula>
    </cfRule>
  </conditionalFormatting>
  <conditionalFormatting sqref="T81">
    <cfRule type="expression" dxfId="872" priority="510">
      <formula>U81&gt;67%</formula>
    </cfRule>
    <cfRule type="expression" dxfId="871" priority="511">
      <formula>U81&lt;34%</formula>
    </cfRule>
    <cfRule type="expression" dxfId="870" priority="512">
      <formula>AND(U81&lt;68%,U81&gt;33%)</formula>
    </cfRule>
  </conditionalFormatting>
  <conditionalFormatting sqref="V77">
    <cfRule type="expression" dxfId="869" priority="507">
      <formula>W77&gt;67%</formula>
    </cfRule>
    <cfRule type="expression" dxfId="868" priority="508">
      <formula>W77&lt;34%</formula>
    </cfRule>
    <cfRule type="expression" dxfId="867" priority="509">
      <formula>AND(W77&lt;68%,W77&gt;33%)</formula>
    </cfRule>
  </conditionalFormatting>
  <conditionalFormatting sqref="V78">
    <cfRule type="expression" dxfId="866" priority="504">
      <formula>W78&gt;67%</formula>
    </cfRule>
    <cfRule type="expression" dxfId="865" priority="505">
      <formula>W78&lt;34%</formula>
    </cfRule>
    <cfRule type="expression" dxfId="864" priority="506">
      <formula>AND(W78&lt;68%,W78&gt;33%)</formula>
    </cfRule>
  </conditionalFormatting>
  <conditionalFormatting sqref="V81">
    <cfRule type="expression" dxfId="863" priority="501">
      <formula>W81&gt;67%</formula>
    </cfRule>
    <cfRule type="expression" dxfId="862" priority="502">
      <formula>W81&lt;34%</formula>
    </cfRule>
    <cfRule type="expression" dxfId="861" priority="503">
      <formula>AND(W81&lt;68%,W81&gt;33%)</formula>
    </cfRule>
  </conditionalFormatting>
  <conditionalFormatting sqref="X77">
    <cfRule type="expression" dxfId="860" priority="498">
      <formula>Y77&gt;67%</formula>
    </cfRule>
    <cfRule type="expression" dxfId="859" priority="499">
      <formula>Y77&lt;34%</formula>
    </cfRule>
    <cfRule type="expression" dxfId="858" priority="500">
      <formula>AND(Y77&lt;68%,Y77&gt;33%)</formula>
    </cfRule>
  </conditionalFormatting>
  <conditionalFormatting sqref="X78">
    <cfRule type="expression" dxfId="857" priority="495">
      <formula>Y78&gt;67%</formula>
    </cfRule>
    <cfRule type="expression" dxfId="856" priority="496">
      <formula>Y78&lt;34%</formula>
    </cfRule>
    <cfRule type="expression" dxfId="855" priority="497">
      <formula>AND(Y78&lt;68%,Y78&gt;33%)</formula>
    </cfRule>
  </conditionalFormatting>
  <conditionalFormatting sqref="X81">
    <cfRule type="expression" dxfId="854" priority="492">
      <formula>Y81&gt;67%</formula>
    </cfRule>
    <cfRule type="expression" dxfId="853" priority="493">
      <formula>Y81&lt;34%</formula>
    </cfRule>
    <cfRule type="expression" dxfId="852" priority="494">
      <formula>AND(Y81&lt;68%,Y81&gt;33%)</formula>
    </cfRule>
  </conditionalFormatting>
  <conditionalFormatting sqref="Z77">
    <cfRule type="expression" dxfId="851" priority="489">
      <formula>AA77&gt;67%</formula>
    </cfRule>
    <cfRule type="expression" dxfId="850" priority="490">
      <formula>AA77&lt;34%</formula>
    </cfRule>
    <cfRule type="expression" dxfId="849" priority="491">
      <formula>AND(AA77&lt;68%,AA77&gt;33%)</formula>
    </cfRule>
  </conditionalFormatting>
  <conditionalFormatting sqref="Z78">
    <cfRule type="expression" dxfId="848" priority="486">
      <formula>AA78&gt;67%</formula>
    </cfRule>
    <cfRule type="expression" dxfId="847" priority="487">
      <formula>AA78&lt;34%</formula>
    </cfRule>
    <cfRule type="expression" dxfId="846" priority="488">
      <formula>AND(AA78&lt;68%,AA78&gt;33%)</formula>
    </cfRule>
  </conditionalFormatting>
  <conditionalFormatting sqref="Z81">
    <cfRule type="expression" dxfId="845" priority="483">
      <formula>AA81&gt;67%</formula>
    </cfRule>
    <cfRule type="expression" dxfId="844" priority="484">
      <formula>AA81&lt;34%</formula>
    </cfRule>
    <cfRule type="expression" dxfId="843" priority="485">
      <formula>AND(AA81&lt;68%,AA81&gt;33%)</formula>
    </cfRule>
  </conditionalFormatting>
  <conditionalFormatting sqref="AB81">
    <cfRule type="expression" dxfId="842" priority="480">
      <formula>AC81&gt;67%</formula>
    </cfRule>
    <cfRule type="expression" dxfId="841" priority="481">
      <formula>AC81&lt;34%</formula>
    </cfRule>
    <cfRule type="expression" dxfId="840" priority="482">
      <formula>AND(AC81&lt;68%,AC81&gt;33%)</formula>
    </cfRule>
  </conditionalFormatting>
  <conditionalFormatting sqref="AD81">
    <cfRule type="expression" dxfId="839" priority="477">
      <formula>AE81&gt;67%</formula>
    </cfRule>
    <cfRule type="expression" dxfId="838" priority="478">
      <formula>AE81&lt;34%</formula>
    </cfRule>
    <cfRule type="expression" dxfId="837" priority="479">
      <formula>AND(AE81&lt;68%,AE81&gt;33%)</formula>
    </cfRule>
  </conditionalFormatting>
  <conditionalFormatting sqref="AF77">
    <cfRule type="expression" dxfId="836" priority="474">
      <formula>AG77&gt;67%</formula>
    </cfRule>
    <cfRule type="expression" dxfId="835" priority="475">
      <formula>AG77&lt;34%</formula>
    </cfRule>
    <cfRule type="expression" dxfId="834" priority="476">
      <formula>AND(AG77&lt;68%,AG77&gt;33%)</formula>
    </cfRule>
  </conditionalFormatting>
  <conditionalFormatting sqref="AF78">
    <cfRule type="expression" dxfId="833" priority="471">
      <formula>AG78&gt;67%</formula>
    </cfRule>
    <cfRule type="expression" dxfId="832" priority="472">
      <formula>AG78&lt;34%</formula>
    </cfRule>
    <cfRule type="expression" dxfId="831" priority="473">
      <formula>AND(AG78&lt;68%,AG78&gt;33%)</formula>
    </cfRule>
  </conditionalFormatting>
  <conditionalFormatting sqref="AF81">
    <cfRule type="expression" dxfId="830" priority="468">
      <formula>AG81&gt;67%</formula>
    </cfRule>
    <cfRule type="expression" dxfId="829" priority="469">
      <formula>AG81&lt;34%</formula>
    </cfRule>
    <cfRule type="expression" dxfId="828" priority="470">
      <formula>AND(AG81&lt;68%,AG81&gt;33%)</formula>
    </cfRule>
  </conditionalFormatting>
  <conditionalFormatting sqref="AH77">
    <cfRule type="expression" dxfId="827" priority="465">
      <formula>AI77&gt;67%</formula>
    </cfRule>
    <cfRule type="expression" dxfId="826" priority="466">
      <formula>AI77&lt;34%</formula>
    </cfRule>
    <cfRule type="expression" dxfId="825" priority="467">
      <formula>AND(AI77&lt;68%,AI77&gt;33%)</formula>
    </cfRule>
  </conditionalFormatting>
  <conditionalFormatting sqref="AH78">
    <cfRule type="expression" dxfId="824" priority="462">
      <formula>AI78&gt;67%</formula>
    </cfRule>
    <cfRule type="expression" dxfId="823" priority="463">
      <formula>AI78&lt;34%</formula>
    </cfRule>
    <cfRule type="expression" dxfId="822" priority="464">
      <formula>AND(AI78&lt;68%,AI78&gt;33%)</formula>
    </cfRule>
  </conditionalFormatting>
  <conditionalFormatting sqref="AH81">
    <cfRule type="expression" dxfId="821" priority="459">
      <formula>AI81&gt;67%</formula>
    </cfRule>
    <cfRule type="expression" dxfId="820" priority="460">
      <formula>AI81&lt;34%</formula>
    </cfRule>
    <cfRule type="expression" dxfId="819" priority="461">
      <formula>AND(AI81&lt;68%,AI81&gt;33%)</formula>
    </cfRule>
  </conditionalFormatting>
  <conditionalFormatting sqref="AJ77">
    <cfRule type="expression" dxfId="818" priority="456">
      <formula>AK77&gt;67%</formula>
    </cfRule>
    <cfRule type="expression" dxfId="817" priority="457">
      <formula>AK77&lt;34%</formula>
    </cfRule>
    <cfRule type="expression" dxfId="816" priority="458">
      <formula>AND(AK77&lt;68%,AK77&gt;33%)</formula>
    </cfRule>
  </conditionalFormatting>
  <conditionalFormatting sqref="AJ78">
    <cfRule type="expression" dxfId="815" priority="453">
      <formula>AK78&gt;67%</formula>
    </cfRule>
    <cfRule type="expression" dxfId="814" priority="454">
      <formula>AK78&lt;34%</formula>
    </cfRule>
    <cfRule type="expression" dxfId="813" priority="455">
      <formula>AND(AK78&lt;68%,AK78&gt;33%)</formula>
    </cfRule>
  </conditionalFormatting>
  <conditionalFormatting sqref="AJ81">
    <cfRule type="expression" dxfId="812" priority="450">
      <formula>AK81&gt;67%</formula>
    </cfRule>
    <cfRule type="expression" dxfId="811" priority="451">
      <formula>AK81&lt;34%</formula>
    </cfRule>
    <cfRule type="expression" dxfId="810" priority="452">
      <formula>AND(AK81&lt;68%,AK81&gt;33%)</formula>
    </cfRule>
  </conditionalFormatting>
  <conditionalFormatting sqref="AL77">
    <cfRule type="expression" dxfId="809" priority="447">
      <formula>AM77&gt;67%</formula>
    </cfRule>
    <cfRule type="expression" dxfId="808" priority="448">
      <formula>AM77&lt;34%</formula>
    </cfRule>
    <cfRule type="expression" dxfId="807" priority="449">
      <formula>AND(AM77&lt;68%,AM77&gt;33%)</formula>
    </cfRule>
  </conditionalFormatting>
  <conditionalFormatting sqref="AL78">
    <cfRule type="expression" dxfId="806" priority="444">
      <formula>AM78&gt;67%</formula>
    </cfRule>
    <cfRule type="expression" dxfId="805" priority="445">
      <formula>AM78&lt;34%</formula>
    </cfRule>
    <cfRule type="expression" dxfId="804" priority="446">
      <formula>AND(AM78&lt;68%,AM78&gt;33%)</formula>
    </cfRule>
  </conditionalFormatting>
  <conditionalFormatting sqref="AL81">
    <cfRule type="expression" dxfId="803" priority="441">
      <formula>AM81&gt;67%</formula>
    </cfRule>
    <cfRule type="expression" dxfId="802" priority="442">
      <formula>AM81&lt;34%</formula>
    </cfRule>
    <cfRule type="expression" dxfId="801" priority="443">
      <formula>AND(AM81&lt;68%,AM81&gt;33%)</formula>
    </cfRule>
  </conditionalFormatting>
  <conditionalFormatting sqref="AN77">
    <cfRule type="expression" dxfId="800" priority="438">
      <formula>AO77&gt;67%</formula>
    </cfRule>
    <cfRule type="expression" dxfId="799" priority="439">
      <formula>AO77&lt;34%</formula>
    </cfRule>
    <cfRule type="expression" dxfId="798" priority="440">
      <formula>AND(AO77&lt;68%,AO77&gt;33%)</formula>
    </cfRule>
  </conditionalFormatting>
  <conditionalFormatting sqref="AN78">
    <cfRule type="expression" dxfId="797" priority="435">
      <formula>AO78&gt;67%</formula>
    </cfRule>
    <cfRule type="expression" dxfId="796" priority="436">
      <formula>AO78&lt;34%</formula>
    </cfRule>
    <cfRule type="expression" dxfId="795" priority="437">
      <formula>AND(AO78&lt;68%,AO78&gt;33%)</formula>
    </cfRule>
  </conditionalFormatting>
  <conditionalFormatting sqref="AN81">
    <cfRule type="expression" dxfId="794" priority="432">
      <formula>AO81&gt;67%</formula>
    </cfRule>
    <cfRule type="expression" dxfId="793" priority="433">
      <formula>AO81&lt;34%</formula>
    </cfRule>
    <cfRule type="expression" dxfId="792" priority="434">
      <formula>AND(AO81&lt;68%,AO81&gt;33%)</formula>
    </cfRule>
  </conditionalFormatting>
  <conditionalFormatting sqref="AP77">
    <cfRule type="expression" dxfId="791" priority="429">
      <formula>AQ77&gt;67%</formula>
    </cfRule>
    <cfRule type="expression" dxfId="790" priority="430">
      <formula>AQ77&lt;34%</formula>
    </cfRule>
    <cfRule type="expression" dxfId="789" priority="431">
      <formula>AND(AQ77&lt;68%,AQ77&gt;33%)</formula>
    </cfRule>
  </conditionalFormatting>
  <conditionalFormatting sqref="AP78">
    <cfRule type="expression" dxfId="788" priority="426">
      <formula>AQ78&gt;67%</formula>
    </cfRule>
    <cfRule type="expression" dxfId="787" priority="427">
      <formula>AQ78&lt;34%</formula>
    </cfRule>
    <cfRule type="expression" dxfId="786" priority="428">
      <formula>AND(AQ78&lt;68%,AQ78&gt;33%)</formula>
    </cfRule>
  </conditionalFormatting>
  <conditionalFormatting sqref="AP81">
    <cfRule type="expression" dxfId="785" priority="423">
      <formula>AQ81&gt;67%</formula>
    </cfRule>
    <cfRule type="expression" dxfId="784" priority="424">
      <formula>AQ81&lt;34%</formula>
    </cfRule>
    <cfRule type="expression" dxfId="783" priority="425">
      <formula>AND(AQ81&lt;68%,AQ81&gt;33%)</formula>
    </cfRule>
  </conditionalFormatting>
  <conditionalFormatting sqref="AR77">
    <cfRule type="expression" dxfId="782" priority="420">
      <formula>AS77&gt;67%</formula>
    </cfRule>
    <cfRule type="expression" dxfId="781" priority="421">
      <formula>AS77&lt;34%</formula>
    </cfRule>
    <cfRule type="expression" dxfId="780" priority="422">
      <formula>AND(AS77&lt;68%,AS77&gt;33%)</formula>
    </cfRule>
  </conditionalFormatting>
  <conditionalFormatting sqref="AR78">
    <cfRule type="expression" dxfId="779" priority="417">
      <formula>AS78&gt;67%</formula>
    </cfRule>
    <cfRule type="expression" dxfId="778" priority="418">
      <formula>AS78&lt;34%</formula>
    </cfRule>
    <cfRule type="expression" dxfId="777" priority="419">
      <formula>AND(AS78&lt;68%,AS78&gt;33%)</formula>
    </cfRule>
  </conditionalFormatting>
  <conditionalFormatting sqref="AR81">
    <cfRule type="expression" dxfId="776" priority="414">
      <formula>AS81&gt;67%</formula>
    </cfRule>
    <cfRule type="expression" dxfId="775" priority="415">
      <formula>AS81&lt;34%</formula>
    </cfRule>
    <cfRule type="expression" dxfId="774" priority="416">
      <formula>AND(AS81&lt;68%,AS81&gt;33%)</formula>
    </cfRule>
  </conditionalFormatting>
  <conditionalFormatting sqref="AT78">
    <cfRule type="expression" dxfId="773" priority="411">
      <formula>AU78&gt;67%</formula>
    </cfRule>
    <cfRule type="expression" dxfId="772" priority="412">
      <formula>AU78&lt;34%</formula>
    </cfRule>
    <cfRule type="expression" dxfId="771" priority="413">
      <formula>AND(AU78&lt;68%,AU78&gt;33%)</formula>
    </cfRule>
  </conditionalFormatting>
  <conditionalFormatting sqref="AT81">
    <cfRule type="expression" dxfId="770" priority="408">
      <formula>AU81&gt;67%</formula>
    </cfRule>
    <cfRule type="expression" dxfId="769" priority="409">
      <formula>AU81&lt;34%</formula>
    </cfRule>
    <cfRule type="expression" dxfId="768" priority="410">
      <formula>AND(AU81&lt;68%,AU81&gt;33%)</formula>
    </cfRule>
  </conditionalFormatting>
  <conditionalFormatting sqref="AV77">
    <cfRule type="expression" dxfId="767" priority="405">
      <formula>AW77&gt;67%</formula>
    </cfRule>
    <cfRule type="expression" dxfId="766" priority="406">
      <formula>AW77&lt;34%</formula>
    </cfRule>
    <cfRule type="expression" dxfId="765" priority="407">
      <formula>AND(AW77&lt;68%,AW77&gt;33%)</formula>
    </cfRule>
  </conditionalFormatting>
  <conditionalFormatting sqref="AV78">
    <cfRule type="expression" dxfId="764" priority="402">
      <formula>AW78&gt;67%</formula>
    </cfRule>
    <cfRule type="expression" dxfId="763" priority="403">
      <formula>AW78&lt;34%</formula>
    </cfRule>
    <cfRule type="expression" dxfId="762" priority="404">
      <formula>AND(AW78&lt;68%,AW78&gt;33%)</formula>
    </cfRule>
  </conditionalFormatting>
  <conditionalFormatting sqref="AV81">
    <cfRule type="expression" dxfId="761" priority="399">
      <formula>AW81&gt;67%</formula>
    </cfRule>
    <cfRule type="expression" dxfId="760" priority="400">
      <formula>AW81&lt;34%</formula>
    </cfRule>
    <cfRule type="expression" dxfId="759" priority="401">
      <formula>AND(AW81&lt;68%,AW81&gt;33%)</formula>
    </cfRule>
  </conditionalFormatting>
  <conditionalFormatting sqref="AX78">
    <cfRule type="expression" dxfId="758" priority="396">
      <formula>AY78&gt;67%</formula>
    </cfRule>
    <cfRule type="expression" dxfId="757" priority="397">
      <formula>AY78&lt;34%</formula>
    </cfRule>
    <cfRule type="expression" dxfId="756" priority="398">
      <formula>AND(AY78&lt;68%,AY78&gt;33%)</formula>
    </cfRule>
  </conditionalFormatting>
  <conditionalFormatting sqref="AX81">
    <cfRule type="expression" dxfId="755" priority="393">
      <formula>AY81&gt;67%</formula>
    </cfRule>
    <cfRule type="expression" dxfId="754" priority="394">
      <formula>AY81&lt;34%</formula>
    </cfRule>
    <cfRule type="expression" dxfId="753" priority="395">
      <formula>AND(AY81&lt;68%,AY81&gt;33%)</formula>
    </cfRule>
  </conditionalFormatting>
  <conditionalFormatting sqref="AZ81">
    <cfRule type="expression" dxfId="752" priority="387">
      <formula>BA81&gt;67%</formula>
    </cfRule>
    <cfRule type="expression" dxfId="751" priority="388">
      <formula>BA81&lt;34%</formula>
    </cfRule>
    <cfRule type="expression" dxfId="750" priority="389">
      <formula>AND(BA81&lt;68%,BA81&gt;33%)</formula>
    </cfRule>
  </conditionalFormatting>
  <conditionalFormatting sqref="AZ78">
    <cfRule type="expression" dxfId="749" priority="390">
      <formula>BA78&gt;67%</formula>
    </cfRule>
    <cfRule type="expression" dxfId="748" priority="391">
      <formula>BA78&lt;34%</formula>
    </cfRule>
    <cfRule type="expression" dxfId="747" priority="392">
      <formula>AND(BA78&lt;68%,BA78&gt;33%)</formula>
    </cfRule>
  </conditionalFormatting>
  <conditionalFormatting sqref="BB78">
    <cfRule type="expression" dxfId="746" priority="384">
      <formula>BC78&gt;67%</formula>
    </cfRule>
    <cfRule type="expression" dxfId="745" priority="385">
      <formula>BC78&lt;34%</formula>
    </cfRule>
    <cfRule type="expression" dxfId="744" priority="386">
      <formula>AND(BC78&lt;68%,BC78&gt;33%)</formula>
    </cfRule>
  </conditionalFormatting>
  <conditionalFormatting sqref="BB81">
    <cfRule type="expression" dxfId="743" priority="381">
      <formula>BC81&gt;67%</formula>
    </cfRule>
    <cfRule type="expression" dxfId="742" priority="382">
      <formula>BC81&lt;34%</formula>
    </cfRule>
    <cfRule type="expression" dxfId="741" priority="383">
      <formula>AND(BC81&lt;68%,BC81&gt;33%)</formula>
    </cfRule>
  </conditionalFormatting>
  <conditionalFormatting sqref="BD78">
    <cfRule type="expression" dxfId="740" priority="378">
      <formula>BE78&gt;67%</formula>
    </cfRule>
    <cfRule type="expression" dxfId="739" priority="379">
      <formula>BE78&lt;34%</formula>
    </cfRule>
    <cfRule type="expression" dxfId="738" priority="380">
      <formula>AND(BE78&lt;68%,BE78&gt;33%)</formula>
    </cfRule>
  </conditionalFormatting>
  <conditionalFormatting sqref="BD81">
    <cfRule type="expression" dxfId="737" priority="375">
      <formula>BE81&gt;67%</formula>
    </cfRule>
    <cfRule type="expression" dxfId="736" priority="376">
      <formula>BE81&lt;34%</formula>
    </cfRule>
    <cfRule type="expression" dxfId="735" priority="377">
      <formula>AND(BE81&lt;68%,BE81&gt;33%)</formula>
    </cfRule>
  </conditionalFormatting>
  <conditionalFormatting sqref="BF78">
    <cfRule type="expression" dxfId="734" priority="372">
      <formula>BG78&gt;67%</formula>
    </cfRule>
    <cfRule type="expression" dxfId="733" priority="373">
      <formula>BG78&lt;34%</formula>
    </cfRule>
    <cfRule type="expression" dxfId="732" priority="374">
      <formula>AND(BG78&lt;68%,BG78&gt;33%)</formula>
    </cfRule>
  </conditionalFormatting>
  <conditionalFormatting sqref="BF81">
    <cfRule type="expression" dxfId="731" priority="369">
      <formula>BG81&gt;67%</formula>
    </cfRule>
    <cfRule type="expression" dxfId="730" priority="370">
      <formula>BG81&lt;34%</formula>
    </cfRule>
    <cfRule type="expression" dxfId="729" priority="371">
      <formula>AND(BG81&lt;68%,BG81&gt;33%)</formula>
    </cfRule>
  </conditionalFormatting>
  <conditionalFormatting sqref="BH78">
    <cfRule type="expression" dxfId="728" priority="366">
      <formula>BI78&gt;67%</formula>
    </cfRule>
    <cfRule type="expression" dxfId="727" priority="367">
      <formula>BI78&lt;34%</formula>
    </cfRule>
    <cfRule type="expression" dxfId="726" priority="368">
      <formula>AND(BI78&lt;68%,BI78&gt;33%)</formula>
    </cfRule>
  </conditionalFormatting>
  <conditionalFormatting sqref="BH81">
    <cfRule type="expression" dxfId="725" priority="363">
      <formula>BI81&gt;67%</formula>
    </cfRule>
    <cfRule type="expression" dxfId="724" priority="364">
      <formula>BI81&lt;34%</formula>
    </cfRule>
    <cfRule type="expression" dxfId="723" priority="365">
      <formula>AND(BI81&lt;68%,BI81&gt;33%)</formula>
    </cfRule>
  </conditionalFormatting>
  <conditionalFormatting sqref="BJ78">
    <cfRule type="expression" dxfId="722" priority="360">
      <formula>BK78&gt;67%</formula>
    </cfRule>
    <cfRule type="expression" dxfId="721" priority="361">
      <formula>BK78&lt;34%</formula>
    </cfRule>
    <cfRule type="expression" dxfId="720" priority="362">
      <formula>AND(BK78&lt;68%,BK78&gt;33%)</formula>
    </cfRule>
  </conditionalFormatting>
  <conditionalFormatting sqref="BJ81">
    <cfRule type="expression" dxfId="719" priority="357">
      <formula>BK81&gt;67%</formula>
    </cfRule>
    <cfRule type="expression" dxfId="718" priority="358">
      <formula>BK81&lt;34%</formula>
    </cfRule>
    <cfRule type="expression" dxfId="717" priority="359">
      <formula>AND(BK81&lt;68%,BK81&gt;33%)</formula>
    </cfRule>
  </conditionalFormatting>
  <conditionalFormatting sqref="B79">
    <cfRule type="expression" dxfId="716" priority="356">
      <formula>"C11&gt;50%"</formula>
    </cfRule>
  </conditionalFormatting>
  <conditionalFormatting sqref="D79">
    <cfRule type="expression" dxfId="715" priority="355">
      <formula>"C11&gt;50%"</formula>
    </cfRule>
  </conditionalFormatting>
  <conditionalFormatting sqref="F79">
    <cfRule type="expression" dxfId="714" priority="354">
      <formula>"C11&gt;50%"</formula>
    </cfRule>
  </conditionalFormatting>
  <conditionalFormatting sqref="H79">
    <cfRule type="expression" dxfId="713" priority="353">
      <formula>"C11&gt;50%"</formula>
    </cfRule>
  </conditionalFormatting>
  <conditionalFormatting sqref="J79">
    <cfRule type="expression" dxfId="712" priority="352">
      <formula>"C11&gt;50%"</formula>
    </cfRule>
  </conditionalFormatting>
  <conditionalFormatting sqref="L79">
    <cfRule type="expression" dxfId="711" priority="351">
      <formula>"C11&gt;50%"</formula>
    </cfRule>
  </conditionalFormatting>
  <conditionalFormatting sqref="N79">
    <cfRule type="expression" dxfId="710" priority="350">
      <formula>"C11&gt;50%"</formula>
    </cfRule>
  </conditionalFormatting>
  <conditionalFormatting sqref="P79">
    <cfRule type="expression" dxfId="709" priority="349">
      <formula>"C11&gt;50%"</formula>
    </cfRule>
  </conditionalFormatting>
  <conditionalFormatting sqref="R79">
    <cfRule type="expression" dxfId="708" priority="348">
      <formula>"C11&gt;50%"</formula>
    </cfRule>
  </conditionalFormatting>
  <conditionalFormatting sqref="T79">
    <cfRule type="expression" dxfId="707" priority="347">
      <formula>"C11&gt;50%"</formula>
    </cfRule>
  </conditionalFormatting>
  <conditionalFormatting sqref="V79">
    <cfRule type="expression" dxfId="706" priority="346">
      <formula>"C11&gt;50%"</formula>
    </cfRule>
  </conditionalFormatting>
  <conditionalFormatting sqref="X79">
    <cfRule type="expression" dxfId="705" priority="345">
      <formula>"C11&gt;50%"</formula>
    </cfRule>
  </conditionalFormatting>
  <conditionalFormatting sqref="Z79">
    <cfRule type="expression" dxfId="704" priority="344">
      <formula>"C11&gt;50%"</formula>
    </cfRule>
  </conditionalFormatting>
  <conditionalFormatting sqref="AB79">
    <cfRule type="expression" dxfId="703" priority="343">
      <formula>"C11&gt;50%"</formula>
    </cfRule>
  </conditionalFormatting>
  <conditionalFormatting sqref="AD79">
    <cfRule type="expression" dxfId="702" priority="342">
      <formula>"C11&gt;50%"</formula>
    </cfRule>
  </conditionalFormatting>
  <conditionalFormatting sqref="AF79">
    <cfRule type="expression" dxfId="701" priority="341">
      <formula>"C11&gt;50%"</formula>
    </cfRule>
  </conditionalFormatting>
  <conditionalFormatting sqref="AH79">
    <cfRule type="expression" dxfId="700" priority="340">
      <formula>"C11&gt;50%"</formula>
    </cfRule>
  </conditionalFormatting>
  <conditionalFormatting sqref="AJ79">
    <cfRule type="expression" dxfId="699" priority="339">
      <formula>"C11&gt;50%"</formula>
    </cfRule>
  </conditionalFormatting>
  <conditionalFormatting sqref="AL79">
    <cfRule type="expression" dxfId="698" priority="338">
      <formula>"C11&gt;50%"</formula>
    </cfRule>
  </conditionalFormatting>
  <conditionalFormatting sqref="AN79">
    <cfRule type="expression" dxfId="697" priority="337">
      <formula>"C11&gt;50%"</formula>
    </cfRule>
  </conditionalFormatting>
  <conditionalFormatting sqref="AP79">
    <cfRule type="expression" dxfId="696" priority="336">
      <formula>"C11&gt;50%"</formula>
    </cfRule>
  </conditionalFormatting>
  <conditionalFormatting sqref="AR79">
    <cfRule type="expression" dxfId="695" priority="335">
      <formula>"C11&gt;50%"</formula>
    </cfRule>
  </conditionalFormatting>
  <conditionalFormatting sqref="AT79">
    <cfRule type="expression" dxfId="694" priority="334">
      <formula>"C11&gt;50%"</formula>
    </cfRule>
  </conditionalFormatting>
  <conditionalFormatting sqref="AV79:AV80">
    <cfRule type="expression" dxfId="693" priority="333">
      <formula>"C11&gt;50%"</formula>
    </cfRule>
  </conditionalFormatting>
  <conditionalFormatting sqref="AX79">
    <cfRule type="expression" dxfId="692" priority="332">
      <formula>"C11&gt;50%"</formula>
    </cfRule>
  </conditionalFormatting>
  <conditionalFormatting sqref="AZ79">
    <cfRule type="expression" dxfId="691" priority="331">
      <formula>"C11&gt;50%"</formula>
    </cfRule>
  </conditionalFormatting>
  <conditionalFormatting sqref="BB79">
    <cfRule type="expression" dxfId="690" priority="330">
      <formula>"C11&gt;50%"</formula>
    </cfRule>
  </conditionalFormatting>
  <conditionalFormatting sqref="BD79">
    <cfRule type="expression" dxfId="689" priority="329">
      <formula>"C11&gt;50%"</formula>
    </cfRule>
  </conditionalFormatting>
  <conditionalFormatting sqref="BF79">
    <cfRule type="expression" dxfId="688" priority="328">
      <formula>"C11&gt;50%"</formula>
    </cfRule>
  </conditionalFormatting>
  <conditionalFormatting sqref="BH79">
    <cfRule type="expression" dxfId="687" priority="327">
      <formula>"C11&gt;50%"</formula>
    </cfRule>
  </conditionalFormatting>
  <conditionalFormatting sqref="BJ79">
    <cfRule type="expression" dxfId="686" priority="326">
      <formula>"C11&gt;50%"</formula>
    </cfRule>
  </conditionalFormatting>
  <conditionalFormatting sqref="AB77">
    <cfRule type="cellIs" dxfId="685" priority="325" operator="equal">
      <formula>"YES"</formula>
    </cfRule>
  </conditionalFormatting>
  <conditionalFormatting sqref="AD77">
    <cfRule type="cellIs" dxfId="684" priority="324" operator="equal">
      <formula>"YES"</formula>
    </cfRule>
  </conditionalFormatting>
  <conditionalFormatting sqref="AX77">
    <cfRule type="cellIs" dxfId="683" priority="323" operator="equal">
      <formula>"YES"</formula>
    </cfRule>
  </conditionalFormatting>
  <conditionalFormatting sqref="AT77">
    <cfRule type="cellIs" dxfId="682" priority="322" operator="equal">
      <formula>"YES"</formula>
    </cfRule>
  </conditionalFormatting>
  <conditionalFormatting sqref="AZ77">
    <cfRule type="cellIs" dxfId="681" priority="321" operator="equal">
      <formula>"YES"</formula>
    </cfRule>
  </conditionalFormatting>
  <conditionalFormatting sqref="BB77">
    <cfRule type="cellIs" dxfId="680" priority="320" operator="equal">
      <formula>"YES"</formula>
    </cfRule>
  </conditionalFormatting>
  <conditionalFormatting sqref="BF77">
    <cfRule type="cellIs" dxfId="679" priority="319" operator="equal">
      <formula>"YES"</formula>
    </cfRule>
  </conditionalFormatting>
  <conditionalFormatting sqref="BD77">
    <cfRule type="cellIs" dxfId="678" priority="318" operator="equal">
      <formula>"YES"</formula>
    </cfRule>
  </conditionalFormatting>
  <conditionalFormatting sqref="BH77">
    <cfRule type="cellIs" dxfId="677" priority="317" operator="equal">
      <formula>"YES"</formula>
    </cfRule>
  </conditionalFormatting>
  <conditionalFormatting sqref="BJ77">
    <cfRule type="cellIs" dxfId="676" priority="316" operator="equal">
      <formula>"YES"</formula>
    </cfRule>
  </conditionalFormatting>
  <conditionalFormatting sqref="C87:C91">
    <cfRule type="dataBar" priority="315">
      <dataBar>
        <cfvo type="min"/>
        <cfvo type="max"/>
        <color rgb="FF63C384"/>
      </dataBar>
      <extLst>
        <ext xmlns:x14="http://schemas.microsoft.com/office/spreadsheetml/2009/9/main" uri="{B025F937-C7B1-47D3-B67F-A62EFF666E3E}">
          <x14:id>{18F9A26B-D965-4C73-9FFF-4F7FC3BCC507}</x14:id>
        </ext>
      </extLst>
    </cfRule>
  </conditionalFormatting>
  <conditionalFormatting sqref="E87:E91">
    <cfRule type="dataBar" priority="314">
      <dataBar>
        <cfvo type="min"/>
        <cfvo type="max"/>
        <color rgb="FF63C384"/>
      </dataBar>
      <extLst>
        <ext xmlns:x14="http://schemas.microsoft.com/office/spreadsheetml/2009/9/main" uri="{B025F937-C7B1-47D3-B67F-A62EFF666E3E}">
          <x14:id>{1FFDFC2E-23B0-40FE-AA49-14359A5CE351}</x14:id>
        </ext>
      </extLst>
    </cfRule>
  </conditionalFormatting>
  <conditionalFormatting sqref="G87:G91">
    <cfRule type="dataBar" priority="313">
      <dataBar>
        <cfvo type="min"/>
        <cfvo type="max"/>
        <color rgb="FF63C384"/>
      </dataBar>
      <extLst>
        <ext xmlns:x14="http://schemas.microsoft.com/office/spreadsheetml/2009/9/main" uri="{B025F937-C7B1-47D3-B67F-A62EFF666E3E}">
          <x14:id>{CF0E97EA-F4EE-480D-99CB-18B352EC7E0D}</x14:id>
        </ext>
      </extLst>
    </cfRule>
  </conditionalFormatting>
  <conditionalFormatting sqref="K87:K91">
    <cfRule type="dataBar" priority="312">
      <dataBar>
        <cfvo type="min"/>
        <cfvo type="max"/>
        <color rgb="FF63C384"/>
      </dataBar>
      <extLst>
        <ext xmlns:x14="http://schemas.microsoft.com/office/spreadsheetml/2009/9/main" uri="{B025F937-C7B1-47D3-B67F-A62EFF666E3E}">
          <x14:id>{D04F4D11-7014-4055-AA52-B20FC94084C2}</x14:id>
        </ext>
      </extLst>
    </cfRule>
  </conditionalFormatting>
  <conditionalFormatting sqref="I87:I91">
    <cfRule type="dataBar" priority="311">
      <dataBar>
        <cfvo type="min"/>
        <cfvo type="max"/>
        <color rgb="FF63C384"/>
      </dataBar>
      <extLst>
        <ext xmlns:x14="http://schemas.microsoft.com/office/spreadsheetml/2009/9/main" uri="{B025F937-C7B1-47D3-B67F-A62EFF666E3E}">
          <x14:id>{D35A40EF-77BD-4BB8-A4BB-045BBB209F3F}</x14:id>
        </ext>
      </extLst>
    </cfRule>
  </conditionalFormatting>
  <conditionalFormatting sqref="M87:M91">
    <cfRule type="dataBar" priority="310">
      <dataBar>
        <cfvo type="min"/>
        <cfvo type="max"/>
        <color rgb="FF63C384"/>
      </dataBar>
      <extLst>
        <ext xmlns:x14="http://schemas.microsoft.com/office/spreadsheetml/2009/9/main" uri="{B025F937-C7B1-47D3-B67F-A62EFF666E3E}">
          <x14:id>{18B30A49-B3A0-4763-8908-CD9BD17435C1}</x14:id>
        </ext>
      </extLst>
    </cfRule>
  </conditionalFormatting>
  <conditionalFormatting sqref="O87:O91">
    <cfRule type="dataBar" priority="309">
      <dataBar>
        <cfvo type="min"/>
        <cfvo type="max"/>
        <color rgb="FF63C384"/>
      </dataBar>
      <extLst>
        <ext xmlns:x14="http://schemas.microsoft.com/office/spreadsheetml/2009/9/main" uri="{B025F937-C7B1-47D3-B67F-A62EFF666E3E}">
          <x14:id>{45BB4E98-3C13-41DD-A507-4CCA1F4E08EB}</x14:id>
        </ext>
      </extLst>
    </cfRule>
  </conditionalFormatting>
  <conditionalFormatting sqref="Q87:Q91">
    <cfRule type="dataBar" priority="308">
      <dataBar>
        <cfvo type="min"/>
        <cfvo type="max"/>
        <color rgb="FF63C384"/>
      </dataBar>
      <extLst>
        <ext xmlns:x14="http://schemas.microsoft.com/office/spreadsheetml/2009/9/main" uri="{B025F937-C7B1-47D3-B67F-A62EFF666E3E}">
          <x14:id>{80C9DA79-6AFC-4A42-8F05-16A4A1B77957}</x14:id>
        </ext>
      </extLst>
    </cfRule>
  </conditionalFormatting>
  <conditionalFormatting sqref="S87:S91">
    <cfRule type="dataBar" priority="307">
      <dataBar>
        <cfvo type="min"/>
        <cfvo type="max"/>
        <color rgb="FF63C384"/>
      </dataBar>
      <extLst>
        <ext xmlns:x14="http://schemas.microsoft.com/office/spreadsheetml/2009/9/main" uri="{B025F937-C7B1-47D3-B67F-A62EFF666E3E}">
          <x14:id>{C13D3271-A83F-4CBF-948F-E9E40FE037C5}</x14:id>
        </ext>
      </extLst>
    </cfRule>
  </conditionalFormatting>
  <conditionalFormatting sqref="U87:U91">
    <cfRule type="dataBar" priority="306">
      <dataBar>
        <cfvo type="min"/>
        <cfvo type="max"/>
        <color rgb="FF63C384"/>
      </dataBar>
      <extLst>
        <ext xmlns:x14="http://schemas.microsoft.com/office/spreadsheetml/2009/9/main" uri="{B025F937-C7B1-47D3-B67F-A62EFF666E3E}">
          <x14:id>{52709C93-F477-4D35-BFAC-913D038BDF65}</x14:id>
        </ext>
      </extLst>
    </cfRule>
  </conditionalFormatting>
  <conditionalFormatting sqref="W87:W91">
    <cfRule type="dataBar" priority="305">
      <dataBar>
        <cfvo type="min"/>
        <cfvo type="max"/>
        <color rgb="FF63C384"/>
      </dataBar>
      <extLst>
        <ext xmlns:x14="http://schemas.microsoft.com/office/spreadsheetml/2009/9/main" uri="{B025F937-C7B1-47D3-B67F-A62EFF666E3E}">
          <x14:id>{9165A227-C903-4EFE-A540-E1F91BB7069A}</x14:id>
        </ext>
      </extLst>
    </cfRule>
  </conditionalFormatting>
  <conditionalFormatting sqref="Y87:Y91">
    <cfRule type="dataBar" priority="304">
      <dataBar>
        <cfvo type="min"/>
        <cfvo type="max"/>
        <color rgb="FF63C384"/>
      </dataBar>
      <extLst>
        <ext xmlns:x14="http://schemas.microsoft.com/office/spreadsheetml/2009/9/main" uri="{B025F937-C7B1-47D3-B67F-A62EFF666E3E}">
          <x14:id>{027728B1-E7AC-4A83-87CE-576E4E2E2A1C}</x14:id>
        </ext>
      </extLst>
    </cfRule>
  </conditionalFormatting>
  <conditionalFormatting sqref="AA87:AA91">
    <cfRule type="dataBar" priority="303">
      <dataBar>
        <cfvo type="min"/>
        <cfvo type="max"/>
        <color rgb="FF63C384"/>
      </dataBar>
      <extLst>
        <ext xmlns:x14="http://schemas.microsoft.com/office/spreadsheetml/2009/9/main" uri="{B025F937-C7B1-47D3-B67F-A62EFF666E3E}">
          <x14:id>{EE100A57-6883-41D3-9D1F-01D7A6A545F5}</x14:id>
        </ext>
      </extLst>
    </cfRule>
  </conditionalFormatting>
  <conditionalFormatting sqref="AC87:AC91">
    <cfRule type="dataBar" priority="302">
      <dataBar>
        <cfvo type="min"/>
        <cfvo type="max"/>
        <color rgb="FF63C384"/>
      </dataBar>
      <extLst>
        <ext xmlns:x14="http://schemas.microsoft.com/office/spreadsheetml/2009/9/main" uri="{B025F937-C7B1-47D3-B67F-A62EFF666E3E}">
          <x14:id>{45BE2DDE-4EE0-47D9-B837-D7287CB45E96}</x14:id>
        </ext>
      </extLst>
    </cfRule>
  </conditionalFormatting>
  <conditionalFormatting sqref="AE87:AE91">
    <cfRule type="dataBar" priority="301">
      <dataBar>
        <cfvo type="min"/>
        <cfvo type="max"/>
        <color rgb="FF63C384"/>
      </dataBar>
      <extLst>
        <ext xmlns:x14="http://schemas.microsoft.com/office/spreadsheetml/2009/9/main" uri="{B025F937-C7B1-47D3-B67F-A62EFF666E3E}">
          <x14:id>{B0FF6893-EBE4-4457-9299-8EF07FE8A025}</x14:id>
        </ext>
      </extLst>
    </cfRule>
  </conditionalFormatting>
  <conditionalFormatting sqref="AG87:AG91">
    <cfRule type="dataBar" priority="300">
      <dataBar>
        <cfvo type="min"/>
        <cfvo type="max"/>
        <color rgb="FF63C384"/>
      </dataBar>
      <extLst>
        <ext xmlns:x14="http://schemas.microsoft.com/office/spreadsheetml/2009/9/main" uri="{B025F937-C7B1-47D3-B67F-A62EFF666E3E}">
          <x14:id>{AB1D5298-4678-4E7A-9144-4EFD32A072A7}</x14:id>
        </ext>
      </extLst>
    </cfRule>
  </conditionalFormatting>
  <conditionalFormatting sqref="AI87:AI91">
    <cfRule type="dataBar" priority="299">
      <dataBar>
        <cfvo type="min"/>
        <cfvo type="max"/>
        <color rgb="FF63C384"/>
      </dataBar>
      <extLst>
        <ext xmlns:x14="http://schemas.microsoft.com/office/spreadsheetml/2009/9/main" uri="{B025F937-C7B1-47D3-B67F-A62EFF666E3E}">
          <x14:id>{AB193FFE-B63C-4DBB-A69C-7C8BB591AD90}</x14:id>
        </ext>
      </extLst>
    </cfRule>
  </conditionalFormatting>
  <conditionalFormatting sqref="AK87:AK91">
    <cfRule type="dataBar" priority="298">
      <dataBar>
        <cfvo type="min"/>
        <cfvo type="max"/>
        <color rgb="FF63C384"/>
      </dataBar>
      <extLst>
        <ext xmlns:x14="http://schemas.microsoft.com/office/spreadsheetml/2009/9/main" uri="{B025F937-C7B1-47D3-B67F-A62EFF666E3E}">
          <x14:id>{A525AAF2-A0E1-4791-ABF4-D699C9500140}</x14:id>
        </ext>
      </extLst>
    </cfRule>
  </conditionalFormatting>
  <conditionalFormatting sqref="AY87:AY91">
    <cfRule type="dataBar" priority="297">
      <dataBar>
        <cfvo type="min"/>
        <cfvo type="max"/>
        <color rgb="FF63C384"/>
      </dataBar>
      <extLst>
        <ext xmlns:x14="http://schemas.microsoft.com/office/spreadsheetml/2009/9/main" uri="{B025F937-C7B1-47D3-B67F-A62EFF666E3E}">
          <x14:id>{40776539-681B-4DA7-9465-C4859335CE1B}</x14:id>
        </ext>
      </extLst>
    </cfRule>
  </conditionalFormatting>
  <conditionalFormatting sqref="BA87:BA91">
    <cfRule type="dataBar" priority="296">
      <dataBar>
        <cfvo type="min"/>
        <cfvo type="max"/>
        <color rgb="FF63C384"/>
      </dataBar>
      <extLst>
        <ext xmlns:x14="http://schemas.microsoft.com/office/spreadsheetml/2009/9/main" uri="{B025F937-C7B1-47D3-B67F-A62EFF666E3E}">
          <x14:id>{0BF39561-66B0-46C9-A9D1-1519610CD10D}</x14:id>
        </ext>
      </extLst>
    </cfRule>
  </conditionalFormatting>
  <conditionalFormatting sqref="BC87:BC91">
    <cfRule type="dataBar" priority="295">
      <dataBar>
        <cfvo type="min"/>
        <cfvo type="max"/>
        <color rgb="FF63C384"/>
      </dataBar>
      <extLst>
        <ext xmlns:x14="http://schemas.microsoft.com/office/spreadsheetml/2009/9/main" uri="{B025F937-C7B1-47D3-B67F-A62EFF666E3E}">
          <x14:id>{22D49D1C-D91C-40E9-A4C9-1FA09068DDF0}</x14:id>
        </ext>
      </extLst>
    </cfRule>
  </conditionalFormatting>
  <conditionalFormatting sqref="BE87:BE91">
    <cfRule type="dataBar" priority="294">
      <dataBar>
        <cfvo type="min"/>
        <cfvo type="max"/>
        <color rgb="FF63C384"/>
      </dataBar>
      <extLst>
        <ext xmlns:x14="http://schemas.microsoft.com/office/spreadsheetml/2009/9/main" uri="{B025F937-C7B1-47D3-B67F-A62EFF666E3E}">
          <x14:id>{2CBB6DB0-AC7A-402A-AA27-781BD1F239BB}</x14:id>
        </ext>
      </extLst>
    </cfRule>
  </conditionalFormatting>
  <conditionalFormatting sqref="BK87:BK91">
    <cfRule type="dataBar" priority="293">
      <dataBar>
        <cfvo type="min"/>
        <cfvo type="max"/>
        <color rgb="FF63C384"/>
      </dataBar>
      <extLst>
        <ext xmlns:x14="http://schemas.microsoft.com/office/spreadsheetml/2009/9/main" uri="{B025F937-C7B1-47D3-B67F-A62EFF666E3E}">
          <x14:id>{3224CB44-7985-433F-AAC1-9F08939EC906}</x14:id>
        </ext>
      </extLst>
    </cfRule>
  </conditionalFormatting>
  <conditionalFormatting sqref="BI87:BI91">
    <cfRule type="dataBar" priority="292">
      <dataBar>
        <cfvo type="min"/>
        <cfvo type="max"/>
        <color rgb="FF63C384"/>
      </dataBar>
      <extLst>
        <ext xmlns:x14="http://schemas.microsoft.com/office/spreadsheetml/2009/9/main" uri="{B025F937-C7B1-47D3-B67F-A62EFF666E3E}">
          <x14:id>{E8CFC75E-10F6-4516-A4DD-1FD0B262BAB8}</x14:id>
        </ext>
      </extLst>
    </cfRule>
  </conditionalFormatting>
  <conditionalFormatting sqref="BG87:BG91">
    <cfRule type="dataBar" priority="291">
      <dataBar>
        <cfvo type="min"/>
        <cfvo type="max"/>
        <color rgb="FF63C384"/>
      </dataBar>
      <extLst>
        <ext xmlns:x14="http://schemas.microsoft.com/office/spreadsheetml/2009/9/main" uri="{B025F937-C7B1-47D3-B67F-A62EFF666E3E}">
          <x14:id>{FE18B632-288E-435C-B201-3B8603CC1FE6}</x14:id>
        </ext>
      </extLst>
    </cfRule>
  </conditionalFormatting>
  <conditionalFormatting sqref="AM87:AM91">
    <cfRule type="dataBar" priority="290">
      <dataBar>
        <cfvo type="min"/>
        <cfvo type="max"/>
        <color rgb="FF63C384"/>
      </dataBar>
      <extLst>
        <ext xmlns:x14="http://schemas.microsoft.com/office/spreadsheetml/2009/9/main" uri="{B025F937-C7B1-47D3-B67F-A62EFF666E3E}">
          <x14:id>{AED72888-2B4E-4D77-AE73-A8F9C773B401}</x14:id>
        </ext>
      </extLst>
    </cfRule>
  </conditionalFormatting>
  <conditionalFormatting sqref="AQ87:AQ91">
    <cfRule type="dataBar" priority="289">
      <dataBar>
        <cfvo type="min"/>
        <cfvo type="max"/>
        <color rgb="FF63C384"/>
      </dataBar>
      <extLst>
        <ext xmlns:x14="http://schemas.microsoft.com/office/spreadsheetml/2009/9/main" uri="{B025F937-C7B1-47D3-B67F-A62EFF666E3E}">
          <x14:id>{3C34454C-824C-4095-A482-30B332F3CE76}</x14:id>
        </ext>
      </extLst>
    </cfRule>
  </conditionalFormatting>
  <conditionalFormatting sqref="AS87:AS91">
    <cfRule type="dataBar" priority="288">
      <dataBar>
        <cfvo type="min"/>
        <cfvo type="max"/>
        <color rgb="FF63C384"/>
      </dataBar>
      <extLst>
        <ext xmlns:x14="http://schemas.microsoft.com/office/spreadsheetml/2009/9/main" uri="{B025F937-C7B1-47D3-B67F-A62EFF666E3E}">
          <x14:id>{7CD936B8-0FDD-4918-B63A-9669D24A2F7F}</x14:id>
        </ext>
      </extLst>
    </cfRule>
  </conditionalFormatting>
  <conditionalFormatting sqref="AO87:AO91">
    <cfRule type="dataBar" priority="287">
      <dataBar>
        <cfvo type="min"/>
        <cfvo type="max"/>
        <color rgb="FF63C384"/>
      </dataBar>
      <extLst>
        <ext xmlns:x14="http://schemas.microsoft.com/office/spreadsheetml/2009/9/main" uri="{B025F937-C7B1-47D3-B67F-A62EFF666E3E}">
          <x14:id>{89CC0C6C-C1BA-45B9-B293-353AB8E506CC}</x14:id>
        </ext>
      </extLst>
    </cfRule>
  </conditionalFormatting>
  <conditionalFormatting sqref="AU87:AU91">
    <cfRule type="dataBar" priority="286">
      <dataBar>
        <cfvo type="min"/>
        <cfvo type="max"/>
        <color rgb="FF63C384"/>
      </dataBar>
      <extLst>
        <ext xmlns:x14="http://schemas.microsoft.com/office/spreadsheetml/2009/9/main" uri="{B025F937-C7B1-47D3-B67F-A62EFF666E3E}">
          <x14:id>{D1C8D1EC-3048-4540-B8F1-46B169C0612E}</x14:id>
        </ext>
      </extLst>
    </cfRule>
  </conditionalFormatting>
  <conditionalFormatting sqref="AW87:AW91">
    <cfRule type="dataBar" priority="285">
      <dataBar>
        <cfvo type="min"/>
        <cfvo type="max"/>
        <color rgb="FF63C384"/>
      </dataBar>
      <extLst>
        <ext xmlns:x14="http://schemas.microsoft.com/office/spreadsheetml/2009/9/main" uri="{B025F937-C7B1-47D3-B67F-A62EFF666E3E}">
          <x14:id>{2D3334BF-0941-4AA0-B363-AD2B3145D01D}</x14:id>
        </ext>
      </extLst>
    </cfRule>
  </conditionalFormatting>
  <conditionalFormatting sqref="B87">
    <cfRule type="expression" dxfId="675" priority="282">
      <formula>C87&gt;67%</formula>
    </cfRule>
    <cfRule type="expression" dxfId="674" priority="283">
      <formula>C87&lt;34%</formula>
    </cfRule>
    <cfRule type="expression" dxfId="673" priority="284">
      <formula>AND(C87&lt;68%,C87&gt;33%)</formula>
    </cfRule>
  </conditionalFormatting>
  <conditionalFormatting sqref="B88">
    <cfRule type="expression" dxfId="672" priority="279">
      <formula>C88&gt;67%</formula>
    </cfRule>
    <cfRule type="expression" dxfId="671" priority="280">
      <formula>C88&lt;34%</formula>
    </cfRule>
    <cfRule type="expression" dxfId="670" priority="281">
      <formula>AND(C88&lt;68%,C88&gt;33%)</formula>
    </cfRule>
  </conditionalFormatting>
  <conditionalFormatting sqref="B91">
    <cfRule type="expression" dxfId="669" priority="276">
      <formula>C91&gt;67%</formula>
    </cfRule>
    <cfRule type="expression" dxfId="668" priority="277">
      <formula>C91&lt;34%</formula>
    </cfRule>
    <cfRule type="expression" dxfId="667" priority="278">
      <formula>AND(C91&lt;68%,C91&gt;33%)</formula>
    </cfRule>
  </conditionalFormatting>
  <conditionalFormatting sqref="D87">
    <cfRule type="expression" dxfId="666" priority="273">
      <formula>E87&gt;67%</formula>
    </cfRule>
    <cfRule type="expression" dxfId="665" priority="274">
      <formula>E87&lt;34%</formula>
    </cfRule>
    <cfRule type="expression" dxfId="664" priority="275">
      <formula>AND(E87&lt;68%,E87&gt;33%)</formula>
    </cfRule>
  </conditionalFormatting>
  <conditionalFormatting sqref="D88">
    <cfRule type="expression" dxfId="663" priority="270">
      <formula>E88&gt;67%</formula>
    </cfRule>
    <cfRule type="expression" dxfId="662" priority="271">
      <formula>E88&lt;34%</formula>
    </cfRule>
    <cfRule type="expression" dxfId="661" priority="272">
      <formula>AND(E88&lt;68%,E88&gt;33%)</formula>
    </cfRule>
  </conditionalFormatting>
  <conditionalFormatting sqref="D91">
    <cfRule type="expression" dxfId="660" priority="267">
      <formula>E91&gt;67%</formula>
    </cfRule>
    <cfRule type="expression" dxfId="659" priority="268">
      <formula>E91&lt;34%</formula>
    </cfRule>
    <cfRule type="expression" dxfId="658" priority="269">
      <formula>AND(E91&lt;68%,E91&gt;33%)</formula>
    </cfRule>
  </conditionalFormatting>
  <conditionalFormatting sqref="F87">
    <cfRule type="expression" dxfId="657" priority="264">
      <formula>G87&gt;67%</formula>
    </cfRule>
    <cfRule type="expression" dxfId="656" priority="265">
      <formula>G87&lt;34%</formula>
    </cfRule>
    <cfRule type="expression" dxfId="655" priority="266">
      <formula>AND(G87&lt;68%,G87&gt;33%)</formula>
    </cfRule>
  </conditionalFormatting>
  <conditionalFormatting sqref="F88">
    <cfRule type="expression" dxfId="654" priority="261">
      <formula>G88&gt;67%</formula>
    </cfRule>
    <cfRule type="expression" dxfId="653" priority="262">
      <formula>G88&lt;34%</formula>
    </cfRule>
    <cfRule type="expression" dxfId="652" priority="263">
      <formula>AND(G88&lt;68%,G88&gt;33%)</formula>
    </cfRule>
  </conditionalFormatting>
  <conditionalFormatting sqref="F91">
    <cfRule type="expression" dxfId="651" priority="258">
      <formula>G91&gt;67%</formula>
    </cfRule>
    <cfRule type="expression" dxfId="650" priority="259">
      <formula>G91&lt;34%</formula>
    </cfRule>
    <cfRule type="expression" dxfId="649" priority="260">
      <formula>AND(G91&lt;68%,G91&gt;33%)</formula>
    </cfRule>
  </conditionalFormatting>
  <conditionalFormatting sqref="H87">
    <cfRule type="expression" dxfId="648" priority="255">
      <formula>I87&gt;67%</formula>
    </cfRule>
    <cfRule type="expression" dxfId="647" priority="256">
      <formula>I87&lt;34%</formula>
    </cfRule>
    <cfRule type="expression" dxfId="646" priority="257">
      <formula>AND(I87&lt;68%,I87&gt;33%)</formula>
    </cfRule>
  </conditionalFormatting>
  <conditionalFormatting sqref="H88">
    <cfRule type="expression" dxfId="645" priority="252">
      <formula>I88&gt;67%</formula>
    </cfRule>
    <cfRule type="expression" dxfId="644" priority="253">
      <formula>I88&lt;34%</formula>
    </cfRule>
    <cfRule type="expression" dxfId="643" priority="254">
      <formula>AND(I88&lt;68%,I88&gt;33%)</formula>
    </cfRule>
  </conditionalFormatting>
  <conditionalFormatting sqref="H91">
    <cfRule type="expression" dxfId="642" priority="249">
      <formula>I91&gt;67%</formula>
    </cfRule>
    <cfRule type="expression" dxfId="641" priority="250">
      <formula>I91&lt;34%</formula>
    </cfRule>
    <cfRule type="expression" dxfId="640" priority="251">
      <formula>AND(I91&lt;68%,I91&gt;33%)</formula>
    </cfRule>
  </conditionalFormatting>
  <conditionalFormatting sqref="J87">
    <cfRule type="expression" dxfId="639" priority="246">
      <formula>K87&gt;67%</formula>
    </cfRule>
    <cfRule type="expression" dxfId="638" priority="247">
      <formula>K87&lt;34%</formula>
    </cfRule>
    <cfRule type="expression" dxfId="637" priority="248">
      <formula>AND(K87&lt;68%,K87&gt;33%)</formula>
    </cfRule>
  </conditionalFormatting>
  <conditionalFormatting sqref="J88">
    <cfRule type="expression" dxfId="636" priority="243">
      <formula>K88&gt;67%</formula>
    </cfRule>
    <cfRule type="expression" dxfId="635" priority="244">
      <formula>K88&lt;34%</formula>
    </cfRule>
    <cfRule type="expression" dxfId="634" priority="245">
      <formula>AND(K88&lt;68%,K88&gt;33%)</formula>
    </cfRule>
  </conditionalFormatting>
  <conditionalFormatting sqref="J91">
    <cfRule type="expression" dxfId="633" priority="240">
      <formula>K91&gt;67%</formula>
    </cfRule>
    <cfRule type="expression" dxfId="632" priority="241">
      <formula>K91&lt;34%</formula>
    </cfRule>
    <cfRule type="expression" dxfId="631" priority="242">
      <formula>AND(K91&lt;68%,K91&gt;33%)</formula>
    </cfRule>
  </conditionalFormatting>
  <conditionalFormatting sqref="L87">
    <cfRule type="expression" dxfId="630" priority="237">
      <formula>M87&gt;67%</formula>
    </cfRule>
    <cfRule type="expression" dxfId="629" priority="238">
      <formula>M87&lt;34%</formula>
    </cfRule>
    <cfRule type="expression" dxfId="628" priority="239">
      <formula>AND(M87&lt;68%,M87&gt;33%)</formula>
    </cfRule>
  </conditionalFormatting>
  <conditionalFormatting sqref="L88">
    <cfRule type="expression" dxfId="627" priority="234">
      <formula>M88&gt;67%</formula>
    </cfRule>
    <cfRule type="expression" dxfId="626" priority="235">
      <formula>M88&lt;34%</formula>
    </cfRule>
    <cfRule type="expression" dxfId="625" priority="236">
      <formula>AND(M88&lt;68%,M88&gt;33%)</formula>
    </cfRule>
  </conditionalFormatting>
  <conditionalFormatting sqref="L91">
    <cfRule type="expression" dxfId="624" priority="231">
      <formula>M91&gt;67%</formula>
    </cfRule>
    <cfRule type="expression" dxfId="623" priority="232">
      <formula>M91&lt;34%</formula>
    </cfRule>
    <cfRule type="expression" dxfId="622" priority="233">
      <formula>AND(M91&lt;68%,M91&gt;33%)</formula>
    </cfRule>
  </conditionalFormatting>
  <conditionalFormatting sqref="N87">
    <cfRule type="expression" dxfId="621" priority="228">
      <formula>O87&gt;67%</formula>
    </cfRule>
    <cfRule type="expression" dxfId="620" priority="229">
      <formula>O87&lt;34%</formula>
    </cfRule>
    <cfRule type="expression" dxfId="619" priority="230">
      <formula>AND(O87&lt;68%,O87&gt;33%)</formula>
    </cfRule>
  </conditionalFormatting>
  <conditionalFormatting sqref="AB87">
    <cfRule type="cellIs" dxfId="618" priority="10" operator="equal">
      <formula>"YES"</formula>
    </cfRule>
  </conditionalFormatting>
  <conditionalFormatting sqref="AD87">
    <cfRule type="cellIs" dxfId="617" priority="9" operator="equal">
      <formula>"YES"</formula>
    </cfRule>
  </conditionalFormatting>
  <conditionalFormatting sqref="AX87">
    <cfRule type="cellIs" dxfId="616" priority="8" operator="equal">
      <formula>"YES"</formula>
    </cfRule>
  </conditionalFormatting>
  <conditionalFormatting sqref="AT87">
    <cfRule type="cellIs" dxfId="615" priority="7" operator="equal">
      <formula>"YES"</formula>
    </cfRule>
  </conditionalFormatting>
  <conditionalFormatting sqref="AZ87">
    <cfRule type="cellIs" dxfId="614" priority="6" operator="equal">
      <formula>"YES"</formula>
    </cfRule>
  </conditionalFormatting>
  <conditionalFormatting sqref="BB87">
    <cfRule type="cellIs" dxfId="613" priority="5" operator="equal">
      <formula>"YES"</formula>
    </cfRule>
  </conditionalFormatting>
  <conditionalFormatting sqref="BF87">
    <cfRule type="cellIs" dxfId="612" priority="4" operator="equal">
      <formula>"YES"</formula>
    </cfRule>
  </conditionalFormatting>
  <conditionalFormatting sqref="BD87">
    <cfRule type="cellIs" dxfId="611" priority="3" operator="equal">
      <formula>"YES"</formula>
    </cfRule>
  </conditionalFormatting>
  <conditionalFormatting sqref="BH87">
    <cfRule type="cellIs" dxfId="610" priority="2" operator="equal">
      <formula>"YES"</formula>
    </cfRule>
  </conditionalFormatting>
  <conditionalFormatting sqref="BJ87">
    <cfRule type="cellIs" dxfId="609" priority="1" operator="equal">
      <formula>"YES"</formula>
    </cfRule>
  </conditionalFormatting>
  <printOptions horizontalCentered="1" verticalCentered="1"/>
  <pageMargins left="0.25" right="0.25" top="0.5" bottom="0.5" header="0.3" footer="0.3"/>
  <pageSetup paperSize="5" scale="99" orientation="landscape" r:id="rId1"/>
  <headerFooter>
    <oddHeader>&amp;LIS THIS SERVICE AVAILABLE?&amp;R2013 SPRING COMPUTER LAB SURVEY</oddHeader>
    <oddFooter>Page &amp;P of &amp;N</oddFooter>
  </headerFooter>
  <rowBreaks count="2" manualBreakCount="2">
    <brk id="31" max="16383" man="1"/>
    <brk id="61" max="16383" man="1"/>
  </rowBreaks>
  <colBreaks count="3" manualBreakCount="3">
    <brk id="13" max="1048575" man="1"/>
    <brk id="39" max="90" man="1"/>
    <brk id="53" max="1048575" man="1"/>
  </colBreaks>
  <extLst>
    <ext xmlns:x14="http://schemas.microsoft.com/office/spreadsheetml/2009/9/main" uri="{78C0D931-6437-407d-A8EE-F0AAD7539E65}">
      <x14:conditionalFormattings>
        <x14:conditionalFormatting xmlns:xm="http://schemas.microsoft.com/office/excel/2006/main">
          <x14:cfRule type="dataBar" id="{31E6AA20-7838-415B-B489-55EA95B75A9D}">
            <x14:dataBar minLength="0" maxLength="100" border="1" negativeBarBorderColorSameAsPositive="0">
              <x14:cfvo type="autoMin"/>
              <x14:cfvo type="autoMax"/>
              <x14:borderColor rgb="FF63C384"/>
              <x14:negativeFillColor rgb="FFFF0000"/>
              <x14:negativeBorderColor rgb="FFFF0000"/>
              <x14:axisColor rgb="FF000000"/>
            </x14:dataBar>
          </x14:cfRule>
          <xm:sqref>C7:C11</xm:sqref>
        </x14:conditionalFormatting>
        <x14:conditionalFormatting xmlns:xm="http://schemas.microsoft.com/office/excel/2006/main">
          <x14:cfRule type="dataBar" id="{9F6D7943-01E4-4A61-97B9-D3D0389E3D3A}">
            <x14:dataBar minLength="0" maxLength="100" border="1" negativeBarBorderColorSameAsPositive="0">
              <x14:cfvo type="autoMin"/>
              <x14:cfvo type="autoMax"/>
              <x14:borderColor rgb="FF63C384"/>
              <x14:negativeFillColor rgb="FFFF0000"/>
              <x14:negativeBorderColor rgb="FFFF0000"/>
              <x14:axisColor rgb="FF000000"/>
            </x14:dataBar>
          </x14:cfRule>
          <xm:sqref>E7:E11</xm:sqref>
        </x14:conditionalFormatting>
        <x14:conditionalFormatting xmlns:xm="http://schemas.microsoft.com/office/excel/2006/main">
          <x14:cfRule type="dataBar" id="{F78B8D90-0BB8-4E39-91DD-C198725D758B}">
            <x14:dataBar minLength="0" maxLength="100" border="1" negativeBarBorderColorSameAsPositive="0">
              <x14:cfvo type="autoMin"/>
              <x14:cfvo type="autoMax"/>
              <x14:borderColor rgb="FF63C384"/>
              <x14:negativeFillColor rgb="FFFF0000"/>
              <x14:negativeBorderColor rgb="FFFF0000"/>
              <x14:axisColor rgb="FF000000"/>
            </x14:dataBar>
          </x14:cfRule>
          <xm:sqref>G7:G11</xm:sqref>
        </x14:conditionalFormatting>
        <x14:conditionalFormatting xmlns:xm="http://schemas.microsoft.com/office/excel/2006/main">
          <x14:cfRule type="dataBar" id="{8FDCBB27-DCB8-4CE7-8584-F538CA7D1ADE}">
            <x14:dataBar minLength="0" maxLength="100" border="1" negativeBarBorderColorSameAsPositive="0">
              <x14:cfvo type="autoMin"/>
              <x14:cfvo type="autoMax"/>
              <x14:borderColor rgb="FF63C384"/>
              <x14:negativeFillColor rgb="FFFF0000"/>
              <x14:negativeBorderColor rgb="FFFF0000"/>
              <x14:axisColor rgb="FF000000"/>
            </x14:dataBar>
          </x14:cfRule>
          <xm:sqref>K7:K11</xm:sqref>
        </x14:conditionalFormatting>
        <x14:conditionalFormatting xmlns:xm="http://schemas.microsoft.com/office/excel/2006/main">
          <x14:cfRule type="dataBar" id="{DE903B08-CF18-4B4F-9431-53C5F6C76A6F}">
            <x14:dataBar minLength="0" maxLength="100" border="1" negativeBarBorderColorSameAsPositive="0">
              <x14:cfvo type="autoMin"/>
              <x14:cfvo type="autoMax"/>
              <x14:borderColor rgb="FF63C384"/>
              <x14:negativeFillColor rgb="FFFF0000"/>
              <x14:negativeBorderColor rgb="FFFF0000"/>
              <x14:axisColor rgb="FF000000"/>
            </x14:dataBar>
          </x14:cfRule>
          <xm:sqref>I7:I11</xm:sqref>
        </x14:conditionalFormatting>
        <x14:conditionalFormatting xmlns:xm="http://schemas.microsoft.com/office/excel/2006/main">
          <x14:cfRule type="dataBar" id="{B77DC941-D9B9-47D4-9301-CCFC93C1697A}">
            <x14:dataBar minLength="0" maxLength="100" border="1" negativeBarBorderColorSameAsPositive="0">
              <x14:cfvo type="autoMin"/>
              <x14:cfvo type="autoMax"/>
              <x14:borderColor rgb="FF63C384"/>
              <x14:negativeFillColor rgb="FFFF0000"/>
              <x14:negativeBorderColor rgb="FFFF0000"/>
              <x14:axisColor rgb="FF000000"/>
            </x14:dataBar>
          </x14:cfRule>
          <xm:sqref>M7:M11</xm:sqref>
        </x14:conditionalFormatting>
        <x14:conditionalFormatting xmlns:xm="http://schemas.microsoft.com/office/excel/2006/main">
          <x14:cfRule type="dataBar" id="{725C8EFD-B72F-490F-AA81-107866F7310F}">
            <x14:dataBar minLength="0" maxLength="100" border="1" negativeBarBorderColorSameAsPositive="0">
              <x14:cfvo type="autoMin"/>
              <x14:cfvo type="autoMax"/>
              <x14:borderColor rgb="FF63C384"/>
              <x14:negativeFillColor rgb="FFFF0000"/>
              <x14:negativeBorderColor rgb="FFFF0000"/>
              <x14:axisColor rgb="FF000000"/>
            </x14:dataBar>
          </x14:cfRule>
          <xm:sqref>O7:O11</xm:sqref>
        </x14:conditionalFormatting>
        <x14:conditionalFormatting xmlns:xm="http://schemas.microsoft.com/office/excel/2006/main">
          <x14:cfRule type="dataBar" id="{8CCA8457-F983-4752-8664-AD67AA731744}">
            <x14:dataBar minLength="0" maxLength="100" border="1" negativeBarBorderColorSameAsPositive="0">
              <x14:cfvo type="autoMin"/>
              <x14:cfvo type="autoMax"/>
              <x14:borderColor rgb="FF63C384"/>
              <x14:negativeFillColor rgb="FFFF0000"/>
              <x14:negativeBorderColor rgb="FFFF0000"/>
              <x14:axisColor rgb="FF000000"/>
            </x14:dataBar>
          </x14:cfRule>
          <xm:sqref>Q7:Q11</xm:sqref>
        </x14:conditionalFormatting>
        <x14:conditionalFormatting xmlns:xm="http://schemas.microsoft.com/office/excel/2006/main">
          <x14:cfRule type="dataBar" id="{21B71E43-EA1A-47CE-B959-AFE21020DEE6}">
            <x14:dataBar minLength="0" maxLength="100" border="1" negativeBarBorderColorSameAsPositive="0">
              <x14:cfvo type="autoMin"/>
              <x14:cfvo type="autoMax"/>
              <x14:borderColor rgb="FF63C384"/>
              <x14:negativeFillColor rgb="FFFF0000"/>
              <x14:negativeBorderColor rgb="FFFF0000"/>
              <x14:axisColor rgb="FF000000"/>
            </x14:dataBar>
          </x14:cfRule>
          <xm:sqref>S7:S11</xm:sqref>
        </x14:conditionalFormatting>
        <x14:conditionalFormatting xmlns:xm="http://schemas.microsoft.com/office/excel/2006/main">
          <x14:cfRule type="dataBar" id="{0C27F56C-77AE-4094-8EA3-E6C2ED1B9489}">
            <x14:dataBar minLength="0" maxLength="100" border="1" negativeBarBorderColorSameAsPositive="0">
              <x14:cfvo type="autoMin"/>
              <x14:cfvo type="autoMax"/>
              <x14:borderColor rgb="FF63C384"/>
              <x14:negativeFillColor rgb="FFFF0000"/>
              <x14:negativeBorderColor rgb="FFFF0000"/>
              <x14:axisColor rgb="FF000000"/>
            </x14:dataBar>
          </x14:cfRule>
          <xm:sqref>U7:U11</xm:sqref>
        </x14:conditionalFormatting>
        <x14:conditionalFormatting xmlns:xm="http://schemas.microsoft.com/office/excel/2006/main">
          <x14:cfRule type="dataBar" id="{DA3083CD-CD12-4FCD-8AFB-CB326B1FB27B}">
            <x14:dataBar minLength="0" maxLength="100" border="1" negativeBarBorderColorSameAsPositive="0">
              <x14:cfvo type="autoMin"/>
              <x14:cfvo type="autoMax"/>
              <x14:borderColor rgb="FF63C384"/>
              <x14:negativeFillColor rgb="FFFF0000"/>
              <x14:negativeBorderColor rgb="FFFF0000"/>
              <x14:axisColor rgb="FF000000"/>
            </x14:dataBar>
          </x14:cfRule>
          <xm:sqref>W7:W11</xm:sqref>
        </x14:conditionalFormatting>
        <x14:conditionalFormatting xmlns:xm="http://schemas.microsoft.com/office/excel/2006/main">
          <x14:cfRule type="dataBar" id="{9FC34434-FF0E-440A-ADAF-44D2BB5D1C1C}">
            <x14:dataBar minLength="0" maxLength="100" border="1" negativeBarBorderColorSameAsPositive="0">
              <x14:cfvo type="autoMin"/>
              <x14:cfvo type="autoMax"/>
              <x14:borderColor rgb="FF63C384"/>
              <x14:negativeFillColor rgb="FFFF0000"/>
              <x14:negativeBorderColor rgb="FFFF0000"/>
              <x14:axisColor rgb="FF000000"/>
            </x14:dataBar>
          </x14:cfRule>
          <xm:sqref>Y7:Y11</xm:sqref>
        </x14:conditionalFormatting>
        <x14:conditionalFormatting xmlns:xm="http://schemas.microsoft.com/office/excel/2006/main">
          <x14:cfRule type="dataBar" id="{823106AE-E487-4BC5-96A8-F26AB713625B}">
            <x14:dataBar minLength="0" maxLength="100" border="1" negativeBarBorderColorSameAsPositive="0">
              <x14:cfvo type="autoMin"/>
              <x14:cfvo type="autoMax"/>
              <x14:borderColor rgb="FF63C384"/>
              <x14:negativeFillColor rgb="FFFF0000"/>
              <x14:negativeBorderColor rgb="FFFF0000"/>
              <x14:axisColor rgb="FF000000"/>
            </x14:dataBar>
          </x14:cfRule>
          <xm:sqref>AA7:AA11</xm:sqref>
        </x14:conditionalFormatting>
        <x14:conditionalFormatting xmlns:xm="http://schemas.microsoft.com/office/excel/2006/main">
          <x14:cfRule type="dataBar" id="{B0E63EC9-5A3E-4BAD-8EC9-E97F81E8C656}">
            <x14:dataBar minLength="0" maxLength="100" border="1" negativeBarBorderColorSameAsPositive="0">
              <x14:cfvo type="autoMin"/>
              <x14:cfvo type="autoMax"/>
              <x14:borderColor rgb="FF63C384"/>
              <x14:negativeFillColor rgb="FFFF0000"/>
              <x14:negativeBorderColor rgb="FFFF0000"/>
              <x14:axisColor rgb="FF000000"/>
            </x14:dataBar>
          </x14:cfRule>
          <xm:sqref>AC7:AC11</xm:sqref>
        </x14:conditionalFormatting>
        <x14:conditionalFormatting xmlns:xm="http://schemas.microsoft.com/office/excel/2006/main">
          <x14:cfRule type="dataBar" id="{876650CB-5DC9-4BDE-A74A-1B1344D8F0B2}">
            <x14:dataBar minLength="0" maxLength="100" border="1" negativeBarBorderColorSameAsPositive="0">
              <x14:cfvo type="autoMin"/>
              <x14:cfvo type="autoMax"/>
              <x14:borderColor rgb="FF63C384"/>
              <x14:negativeFillColor rgb="FFFF0000"/>
              <x14:negativeBorderColor rgb="FFFF0000"/>
              <x14:axisColor rgb="FF000000"/>
            </x14:dataBar>
          </x14:cfRule>
          <xm:sqref>AE7:AE11</xm:sqref>
        </x14:conditionalFormatting>
        <x14:conditionalFormatting xmlns:xm="http://schemas.microsoft.com/office/excel/2006/main">
          <x14:cfRule type="dataBar" id="{DE49A752-EE8C-465C-96CF-8F8F754D0F44}">
            <x14:dataBar minLength="0" maxLength="100" border="1" negativeBarBorderColorSameAsPositive="0">
              <x14:cfvo type="autoMin"/>
              <x14:cfvo type="autoMax"/>
              <x14:borderColor rgb="FF63C384"/>
              <x14:negativeFillColor rgb="FFFF0000"/>
              <x14:negativeBorderColor rgb="FFFF0000"/>
              <x14:axisColor rgb="FF000000"/>
            </x14:dataBar>
          </x14:cfRule>
          <xm:sqref>AG7:AG11</xm:sqref>
        </x14:conditionalFormatting>
        <x14:conditionalFormatting xmlns:xm="http://schemas.microsoft.com/office/excel/2006/main">
          <x14:cfRule type="dataBar" id="{906E7625-7BB5-44D0-8912-103CBB49D961}">
            <x14:dataBar minLength="0" maxLength="100" border="1" negativeBarBorderColorSameAsPositive="0">
              <x14:cfvo type="autoMin"/>
              <x14:cfvo type="autoMax"/>
              <x14:borderColor rgb="FF63C384"/>
              <x14:negativeFillColor rgb="FFFF0000"/>
              <x14:negativeBorderColor rgb="FFFF0000"/>
              <x14:axisColor rgb="FF000000"/>
            </x14:dataBar>
          </x14:cfRule>
          <xm:sqref>AI7:AI11</xm:sqref>
        </x14:conditionalFormatting>
        <x14:conditionalFormatting xmlns:xm="http://schemas.microsoft.com/office/excel/2006/main">
          <x14:cfRule type="dataBar" id="{BEC8050F-A955-4866-91E2-D080D536DAF5}">
            <x14:dataBar minLength="0" maxLength="100" border="1" negativeBarBorderColorSameAsPositive="0">
              <x14:cfvo type="autoMin"/>
              <x14:cfvo type="autoMax"/>
              <x14:borderColor rgb="FF63C384"/>
              <x14:negativeFillColor rgb="FFFF0000"/>
              <x14:negativeBorderColor rgb="FFFF0000"/>
              <x14:axisColor rgb="FF000000"/>
            </x14:dataBar>
          </x14:cfRule>
          <xm:sqref>AK7:AK11</xm:sqref>
        </x14:conditionalFormatting>
        <x14:conditionalFormatting xmlns:xm="http://schemas.microsoft.com/office/excel/2006/main">
          <x14:cfRule type="dataBar" id="{192EC049-E8B9-48C9-8ECD-79D1F30FABC0}">
            <x14:dataBar minLength="0" maxLength="100" border="1" negativeBarBorderColorSameAsPositive="0">
              <x14:cfvo type="autoMin"/>
              <x14:cfvo type="autoMax"/>
              <x14:borderColor rgb="FF63C384"/>
              <x14:negativeFillColor rgb="FFFF0000"/>
              <x14:negativeBorderColor rgb="FFFF0000"/>
              <x14:axisColor rgb="FF000000"/>
            </x14:dataBar>
          </x14:cfRule>
          <xm:sqref>AY7:AY11</xm:sqref>
        </x14:conditionalFormatting>
        <x14:conditionalFormatting xmlns:xm="http://schemas.microsoft.com/office/excel/2006/main">
          <x14:cfRule type="dataBar" id="{7D469380-7238-45CB-8BFE-2E774D37B8CA}">
            <x14:dataBar minLength="0" maxLength="100" border="1" negativeBarBorderColorSameAsPositive="0">
              <x14:cfvo type="autoMin"/>
              <x14:cfvo type="autoMax"/>
              <x14:borderColor rgb="FF63C384"/>
              <x14:negativeFillColor rgb="FFFF0000"/>
              <x14:negativeBorderColor rgb="FFFF0000"/>
              <x14:axisColor rgb="FF000000"/>
            </x14:dataBar>
          </x14:cfRule>
          <xm:sqref>BA7:BA11</xm:sqref>
        </x14:conditionalFormatting>
        <x14:conditionalFormatting xmlns:xm="http://schemas.microsoft.com/office/excel/2006/main">
          <x14:cfRule type="dataBar" id="{2AA547C5-EA53-4C06-A395-6D96841B5CEE}">
            <x14:dataBar minLength="0" maxLength="100" border="1" negativeBarBorderColorSameAsPositive="0">
              <x14:cfvo type="autoMin"/>
              <x14:cfvo type="autoMax"/>
              <x14:borderColor rgb="FF63C384"/>
              <x14:negativeFillColor rgb="FFFF0000"/>
              <x14:negativeBorderColor rgb="FFFF0000"/>
              <x14:axisColor rgb="FF000000"/>
            </x14:dataBar>
          </x14:cfRule>
          <xm:sqref>BC7:BC11</xm:sqref>
        </x14:conditionalFormatting>
        <x14:conditionalFormatting xmlns:xm="http://schemas.microsoft.com/office/excel/2006/main">
          <x14:cfRule type="dataBar" id="{13F76337-62B1-455E-A17D-27006426005A}">
            <x14:dataBar minLength="0" maxLength="100" border="1" negativeBarBorderColorSameAsPositive="0">
              <x14:cfvo type="autoMin"/>
              <x14:cfvo type="autoMax"/>
              <x14:borderColor rgb="FF63C384"/>
              <x14:negativeFillColor rgb="FFFF0000"/>
              <x14:negativeBorderColor rgb="FFFF0000"/>
              <x14:axisColor rgb="FF000000"/>
            </x14:dataBar>
          </x14:cfRule>
          <xm:sqref>BE7:BE11</xm:sqref>
        </x14:conditionalFormatting>
        <x14:conditionalFormatting xmlns:xm="http://schemas.microsoft.com/office/excel/2006/main">
          <x14:cfRule type="dataBar" id="{2E7B6352-24F8-4763-93A4-E0DC30764D51}">
            <x14:dataBar minLength="0" maxLength="100" border="1" negativeBarBorderColorSameAsPositive="0">
              <x14:cfvo type="autoMin"/>
              <x14:cfvo type="autoMax"/>
              <x14:borderColor rgb="FF63C384"/>
              <x14:negativeFillColor rgb="FFFF0000"/>
              <x14:negativeBorderColor rgb="FFFF0000"/>
              <x14:axisColor rgb="FF000000"/>
            </x14:dataBar>
          </x14:cfRule>
          <xm:sqref>BK7:BK11</xm:sqref>
        </x14:conditionalFormatting>
        <x14:conditionalFormatting xmlns:xm="http://schemas.microsoft.com/office/excel/2006/main">
          <x14:cfRule type="dataBar" id="{B24E1144-FFF5-4AA8-8485-4CF1382C0314}">
            <x14:dataBar minLength="0" maxLength="100" border="1" negativeBarBorderColorSameAsPositive="0">
              <x14:cfvo type="autoMin"/>
              <x14:cfvo type="autoMax"/>
              <x14:borderColor rgb="FF63C384"/>
              <x14:negativeFillColor rgb="FFFF0000"/>
              <x14:negativeBorderColor rgb="FFFF0000"/>
              <x14:axisColor rgb="FF000000"/>
            </x14:dataBar>
          </x14:cfRule>
          <xm:sqref>BI7:BI11</xm:sqref>
        </x14:conditionalFormatting>
        <x14:conditionalFormatting xmlns:xm="http://schemas.microsoft.com/office/excel/2006/main">
          <x14:cfRule type="dataBar" id="{5623D5BF-D5AC-4B34-B83C-EE8CFCCEB7FB}">
            <x14:dataBar minLength="0" maxLength="100" border="1" negativeBarBorderColorSameAsPositive="0">
              <x14:cfvo type="autoMin"/>
              <x14:cfvo type="autoMax"/>
              <x14:borderColor rgb="FF63C384"/>
              <x14:negativeFillColor rgb="FFFF0000"/>
              <x14:negativeBorderColor rgb="FFFF0000"/>
              <x14:axisColor rgb="FF000000"/>
            </x14:dataBar>
          </x14:cfRule>
          <xm:sqref>BG7:BG11</xm:sqref>
        </x14:conditionalFormatting>
        <x14:conditionalFormatting xmlns:xm="http://schemas.microsoft.com/office/excel/2006/main">
          <x14:cfRule type="dataBar" id="{03F1678F-1DB1-4BA9-91C5-7CB827E74237}">
            <x14:dataBar minLength="0" maxLength="100" border="1" negativeBarBorderColorSameAsPositive="0">
              <x14:cfvo type="autoMin"/>
              <x14:cfvo type="autoMax"/>
              <x14:borderColor rgb="FF63C384"/>
              <x14:negativeFillColor rgb="FFFF0000"/>
              <x14:negativeBorderColor rgb="FFFF0000"/>
              <x14:axisColor rgb="FF000000"/>
            </x14:dataBar>
          </x14:cfRule>
          <xm:sqref>AM7:AM11</xm:sqref>
        </x14:conditionalFormatting>
        <x14:conditionalFormatting xmlns:xm="http://schemas.microsoft.com/office/excel/2006/main">
          <x14:cfRule type="dataBar" id="{FA279A84-523D-4130-BAED-D02C5B186488}">
            <x14:dataBar minLength="0" maxLength="100" border="1" negativeBarBorderColorSameAsPositive="0">
              <x14:cfvo type="autoMin"/>
              <x14:cfvo type="autoMax"/>
              <x14:borderColor rgb="FF63C384"/>
              <x14:negativeFillColor rgb="FFFF0000"/>
              <x14:negativeBorderColor rgb="FFFF0000"/>
              <x14:axisColor rgb="FF000000"/>
            </x14:dataBar>
          </x14:cfRule>
          <xm:sqref>AQ7:AQ11</xm:sqref>
        </x14:conditionalFormatting>
        <x14:conditionalFormatting xmlns:xm="http://schemas.microsoft.com/office/excel/2006/main">
          <x14:cfRule type="dataBar" id="{9C451756-7E8A-40C7-8EE4-6AA9A7ADB659}">
            <x14:dataBar minLength="0" maxLength="100" border="1" negativeBarBorderColorSameAsPositive="0">
              <x14:cfvo type="autoMin"/>
              <x14:cfvo type="autoMax"/>
              <x14:borderColor rgb="FF63C384"/>
              <x14:negativeFillColor rgb="FFFF0000"/>
              <x14:negativeBorderColor rgb="FFFF0000"/>
              <x14:axisColor rgb="FF000000"/>
            </x14:dataBar>
          </x14:cfRule>
          <xm:sqref>AS7:AS11</xm:sqref>
        </x14:conditionalFormatting>
        <x14:conditionalFormatting xmlns:xm="http://schemas.microsoft.com/office/excel/2006/main">
          <x14:cfRule type="dataBar" id="{5F5F47CA-1331-4AFF-AE7A-5DA8C7B10F5F}">
            <x14:dataBar minLength="0" maxLength="100" border="1" negativeBarBorderColorSameAsPositive="0">
              <x14:cfvo type="autoMin"/>
              <x14:cfvo type="autoMax"/>
              <x14:borderColor rgb="FF63C384"/>
              <x14:negativeFillColor rgb="FFFF0000"/>
              <x14:negativeBorderColor rgb="FFFF0000"/>
              <x14:axisColor rgb="FF000000"/>
            </x14:dataBar>
          </x14:cfRule>
          <xm:sqref>AO7:AO11</xm:sqref>
        </x14:conditionalFormatting>
        <x14:conditionalFormatting xmlns:xm="http://schemas.microsoft.com/office/excel/2006/main">
          <x14:cfRule type="dataBar" id="{A40A3697-E485-49D3-A4C2-EEBB4DCF216B}">
            <x14:dataBar minLength="0" maxLength="100" border="1" negativeBarBorderColorSameAsPositive="0">
              <x14:cfvo type="autoMin"/>
              <x14:cfvo type="autoMax"/>
              <x14:borderColor rgb="FF63C384"/>
              <x14:negativeFillColor rgb="FFFF0000"/>
              <x14:negativeBorderColor rgb="FFFF0000"/>
              <x14:axisColor rgb="FF000000"/>
            </x14:dataBar>
          </x14:cfRule>
          <xm:sqref>AU7:AU11</xm:sqref>
        </x14:conditionalFormatting>
        <x14:conditionalFormatting xmlns:xm="http://schemas.microsoft.com/office/excel/2006/main">
          <x14:cfRule type="dataBar" id="{DC4A7C4A-1DBF-4690-851C-E5BD796E3F6C}">
            <x14:dataBar minLength="0" maxLength="100" border="1" negativeBarBorderColorSameAsPositive="0">
              <x14:cfvo type="autoMin"/>
              <x14:cfvo type="autoMax"/>
              <x14:borderColor rgb="FF63C384"/>
              <x14:negativeFillColor rgb="FFFF0000"/>
              <x14:negativeBorderColor rgb="FFFF0000"/>
              <x14:axisColor rgb="FF000000"/>
            </x14:dataBar>
          </x14:cfRule>
          <xm:sqref>AW7:AW11</xm:sqref>
        </x14:conditionalFormatting>
        <x14:conditionalFormatting xmlns:xm="http://schemas.microsoft.com/office/excel/2006/main">
          <x14:cfRule type="dataBar" id="{9C4DF438-BE82-4D4B-97E8-70749F7F979F}">
            <x14:dataBar minLength="0" maxLength="100" border="1" negativeBarBorderColorSameAsPositive="0">
              <x14:cfvo type="autoMin"/>
              <x14:cfvo type="autoMax"/>
              <x14:borderColor rgb="FF63C384"/>
              <x14:negativeFillColor rgb="FFFF0000"/>
              <x14:negativeBorderColor rgb="FFFF0000"/>
              <x14:axisColor rgb="FF000000"/>
            </x14:dataBar>
          </x14:cfRule>
          <xm:sqref>C17:C21</xm:sqref>
        </x14:conditionalFormatting>
        <x14:conditionalFormatting xmlns:xm="http://schemas.microsoft.com/office/excel/2006/main">
          <x14:cfRule type="dataBar" id="{0B6FBF04-89F2-4B98-AFE4-9C19806D4921}">
            <x14:dataBar minLength="0" maxLength="100" border="1" negativeBarBorderColorSameAsPositive="0">
              <x14:cfvo type="autoMin"/>
              <x14:cfvo type="autoMax"/>
              <x14:borderColor rgb="FF63C384"/>
              <x14:negativeFillColor rgb="FFFF0000"/>
              <x14:negativeBorderColor rgb="FFFF0000"/>
              <x14:axisColor rgb="FF000000"/>
            </x14:dataBar>
          </x14:cfRule>
          <xm:sqref>E17:E21</xm:sqref>
        </x14:conditionalFormatting>
        <x14:conditionalFormatting xmlns:xm="http://schemas.microsoft.com/office/excel/2006/main">
          <x14:cfRule type="dataBar" id="{2E0C980E-2E0D-4783-AF7F-5C27BC2F50C0}">
            <x14:dataBar minLength="0" maxLength="100" border="1" negativeBarBorderColorSameAsPositive="0">
              <x14:cfvo type="autoMin"/>
              <x14:cfvo type="autoMax"/>
              <x14:borderColor rgb="FF63C384"/>
              <x14:negativeFillColor rgb="FFFF0000"/>
              <x14:negativeBorderColor rgb="FFFF0000"/>
              <x14:axisColor rgb="FF000000"/>
            </x14:dataBar>
          </x14:cfRule>
          <xm:sqref>G17:G21</xm:sqref>
        </x14:conditionalFormatting>
        <x14:conditionalFormatting xmlns:xm="http://schemas.microsoft.com/office/excel/2006/main">
          <x14:cfRule type="dataBar" id="{31142658-AFAE-4AA8-9704-EB72C6E693B8}">
            <x14:dataBar minLength="0" maxLength="100" border="1" negativeBarBorderColorSameAsPositive="0">
              <x14:cfvo type="autoMin"/>
              <x14:cfvo type="autoMax"/>
              <x14:borderColor rgb="FF63C384"/>
              <x14:negativeFillColor rgb="FFFF0000"/>
              <x14:negativeBorderColor rgb="FFFF0000"/>
              <x14:axisColor rgb="FF000000"/>
            </x14:dataBar>
          </x14:cfRule>
          <xm:sqref>K17:K21</xm:sqref>
        </x14:conditionalFormatting>
        <x14:conditionalFormatting xmlns:xm="http://schemas.microsoft.com/office/excel/2006/main">
          <x14:cfRule type="dataBar" id="{A19F08E8-B0DC-4415-8C43-542BE44F0C95}">
            <x14:dataBar minLength="0" maxLength="100" border="1" negativeBarBorderColorSameAsPositive="0">
              <x14:cfvo type="autoMin"/>
              <x14:cfvo type="autoMax"/>
              <x14:borderColor rgb="FF63C384"/>
              <x14:negativeFillColor rgb="FFFF0000"/>
              <x14:negativeBorderColor rgb="FFFF0000"/>
              <x14:axisColor rgb="FF000000"/>
            </x14:dataBar>
          </x14:cfRule>
          <xm:sqref>I17:I21</xm:sqref>
        </x14:conditionalFormatting>
        <x14:conditionalFormatting xmlns:xm="http://schemas.microsoft.com/office/excel/2006/main">
          <x14:cfRule type="dataBar" id="{DF056C51-489D-4DEB-8268-24E375F7606C}">
            <x14:dataBar minLength="0" maxLength="100" border="1" negativeBarBorderColorSameAsPositive="0">
              <x14:cfvo type="autoMin"/>
              <x14:cfvo type="autoMax"/>
              <x14:borderColor rgb="FF63C384"/>
              <x14:negativeFillColor rgb="FFFF0000"/>
              <x14:negativeBorderColor rgb="FFFF0000"/>
              <x14:axisColor rgb="FF000000"/>
            </x14:dataBar>
          </x14:cfRule>
          <xm:sqref>M17:M21</xm:sqref>
        </x14:conditionalFormatting>
        <x14:conditionalFormatting xmlns:xm="http://schemas.microsoft.com/office/excel/2006/main">
          <x14:cfRule type="dataBar" id="{4532BE25-8BC8-41C2-A6CA-71ECFD5FB658}">
            <x14:dataBar minLength="0" maxLength="100" border="1" negativeBarBorderColorSameAsPositive="0">
              <x14:cfvo type="autoMin"/>
              <x14:cfvo type="autoMax"/>
              <x14:borderColor rgb="FF63C384"/>
              <x14:negativeFillColor rgb="FFFF0000"/>
              <x14:negativeBorderColor rgb="FFFF0000"/>
              <x14:axisColor rgb="FF000000"/>
            </x14:dataBar>
          </x14:cfRule>
          <xm:sqref>O17:O21</xm:sqref>
        </x14:conditionalFormatting>
        <x14:conditionalFormatting xmlns:xm="http://schemas.microsoft.com/office/excel/2006/main">
          <x14:cfRule type="dataBar" id="{99A1605E-0E0F-43D9-AC33-115AA629A752}">
            <x14:dataBar minLength="0" maxLength="100" border="1" negativeBarBorderColorSameAsPositive="0">
              <x14:cfvo type="autoMin"/>
              <x14:cfvo type="autoMax"/>
              <x14:borderColor rgb="FF63C384"/>
              <x14:negativeFillColor rgb="FFFF0000"/>
              <x14:negativeBorderColor rgb="FFFF0000"/>
              <x14:axisColor rgb="FF000000"/>
            </x14:dataBar>
          </x14:cfRule>
          <xm:sqref>Q17:Q21</xm:sqref>
        </x14:conditionalFormatting>
        <x14:conditionalFormatting xmlns:xm="http://schemas.microsoft.com/office/excel/2006/main">
          <x14:cfRule type="dataBar" id="{A5945A36-4BE5-43E1-9141-145ADF7FC831}">
            <x14:dataBar minLength="0" maxLength="100" border="1" negativeBarBorderColorSameAsPositive="0">
              <x14:cfvo type="autoMin"/>
              <x14:cfvo type="autoMax"/>
              <x14:borderColor rgb="FF63C384"/>
              <x14:negativeFillColor rgb="FFFF0000"/>
              <x14:negativeBorderColor rgb="FFFF0000"/>
              <x14:axisColor rgb="FF000000"/>
            </x14:dataBar>
          </x14:cfRule>
          <xm:sqref>S17:S21</xm:sqref>
        </x14:conditionalFormatting>
        <x14:conditionalFormatting xmlns:xm="http://schemas.microsoft.com/office/excel/2006/main">
          <x14:cfRule type="dataBar" id="{C286B86A-F797-4A59-85B3-F920F1C9C5E8}">
            <x14:dataBar minLength="0" maxLength="100" border="1" negativeBarBorderColorSameAsPositive="0">
              <x14:cfvo type="autoMin"/>
              <x14:cfvo type="autoMax"/>
              <x14:borderColor rgb="FF63C384"/>
              <x14:negativeFillColor rgb="FFFF0000"/>
              <x14:negativeBorderColor rgb="FFFF0000"/>
              <x14:axisColor rgb="FF000000"/>
            </x14:dataBar>
          </x14:cfRule>
          <xm:sqref>U17:U21</xm:sqref>
        </x14:conditionalFormatting>
        <x14:conditionalFormatting xmlns:xm="http://schemas.microsoft.com/office/excel/2006/main">
          <x14:cfRule type="dataBar" id="{588D28FD-9E10-4D8B-BC06-FEBD2EFA4E7A}">
            <x14:dataBar minLength="0" maxLength="100" border="1" negativeBarBorderColorSameAsPositive="0">
              <x14:cfvo type="autoMin"/>
              <x14:cfvo type="autoMax"/>
              <x14:borderColor rgb="FF63C384"/>
              <x14:negativeFillColor rgb="FFFF0000"/>
              <x14:negativeBorderColor rgb="FFFF0000"/>
              <x14:axisColor rgb="FF000000"/>
            </x14:dataBar>
          </x14:cfRule>
          <xm:sqref>W17:W21</xm:sqref>
        </x14:conditionalFormatting>
        <x14:conditionalFormatting xmlns:xm="http://schemas.microsoft.com/office/excel/2006/main">
          <x14:cfRule type="dataBar" id="{9915DAB9-4FE5-41CE-93EF-02913514F1E8}">
            <x14:dataBar minLength="0" maxLength="100" border="1" negativeBarBorderColorSameAsPositive="0">
              <x14:cfvo type="autoMin"/>
              <x14:cfvo type="autoMax"/>
              <x14:borderColor rgb="FF63C384"/>
              <x14:negativeFillColor rgb="FFFF0000"/>
              <x14:negativeBorderColor rgb="FFFF0000"/>
              <x14:axisColor rgb="FF000000"/>
            </x14:dataBar>
          </x14:cfRule>
          <xm:sqref>Y17:Y21</xm:sqref>
        </x14:conditionalFormatting>
        <x14:conditionalFormatting xmlns:xm="http://schemas.microsoft.com/office/excel/2006/main">
          <x14:cfRule type="dataBar" id="{6E232797-2496-41D4-AC0F-2DC90E8C704D}">
            <x14:dataBar minLength="0" maxLength="100" border="1" negativeBarBorderColorSameAsPositive="0">
              <x14:cfvo type="autoMin"/>
              <x14:cfvo type="autoMax"/>
              <x14:borderColor rgb="FF63C384"/>
              <x14:negativeFillColor rgb="FFFF0000"/>
              <x14:negativeBorderColor rgb="FFFF0000"/>
              <x14:axisColor rgb="FF000000"/>
            </x14:dataBar>
          </x14:cfRule>
          <xm:sqref>AA17:AA21</xm:sqref>
        </x14:conditionalFormatting>
        <x14:conditionalFormatting xmlns:xm="http://schemas.microsoft.com/office/excel/2006/main">
          <x14:cfRule type="dataBar" id="{5B0B998A-9060-4C12-9B0B-D1B8E829C3AB}">
            <x14:dataBar minLength="0" maxLength="100" border="1" negativeBarBorderColorSameAsPositive="0">
              <x14:cfvo type="autoMin"/>
              <x14:cfvo type="autoMax"/>
              <x14:borderColor rgb="FF63C384"/>
              <x14:negativeFillColor rgb="FFFF0000"/>
              <x14:negativeBorderColor rgb="FFFF0000"/>
              <x14:axisColor rgb="FF000000"/>
            </x14:dataBar>
          </x14:cfRule>
          <xm:sqref>AC17:AC21</xm:sqref>
        </x14:conditionalFormatting>
        <x14:conditionalFormatting xmlns:xm="http://schemas.microsoft.com/office/excel/2006/main">
          <x14:cfRule type="dataBar" id="{B0081457-2D62-4F4F-B081-8456B9408BBD}">
            <x14:dataBar minLength="0" maxLength="100" border="1" negativeBarBorderColorSameAsPositive="0">
              <x14:cfvo type="autoMin"/>
              <x14:cfvo type="autoMax"/>
              <x14:borderColor rgb="FF63C384"/>
              <x14:negativeFillColor rgb="FFFF0000"/>
              <x14:negativeBorderColor rgb="FFFF0000"/>
              <x14:axisColor rgb="FF000000"/>
            </x14:dataBar>
          </x14:cfRule>
          <xm:sqref>AE17:AE21</xm:sqref>
        </x14:conditionalFormatting>
        <x14:conditionalFormatting xmlns:xm="http://schemas.microsoft.com/office/excel/2006/main">
          <x14:cfRule type="dataBar" id="{2442A0F4-A53B-459D-B89E-C2057B03B6DD}">
            <x14:dataBar minLength="0" maxLength="100" border="1" negativeBarBorderColorSameAsPositive="0">
              <x14:cfvo type="autoMin"/>
              <x14:cfvo type="autoMax"/>
              <x14:borderColor rgb="FF63C384"/>
              <x14:negativeFillColor rgb="FFFF0000"/>
              <x14:negativeBorderColor rgb="FFFF0000"/>
              <x14:axisColor rgb="FF000000"/>
            </x14:dataBar>
          </x14:cfRule>
          <xm:sqref>AG17:AG21</xm:sqref>
        </x14:conditionalFormatting>
        <x14:conditionalFormatting xmlns:xm="http://schemas.microsoft.com/office/excel/2006/main">
          <x14:cfRule type="dataBar" id="{DD2A8556-ECF3-4756-B997-2E5CE7F89043}">
            <x14:dataBar minLength="0" maxLength="100" border="1" negativeBarBorderColorSameAsPositive="0">
              <x14:cfvo type="autoMin"/>
              <x14:cfvo type="autoMax"/>
              <x14:borderColor rgb="FF63C384"/>
              <x14:negativeFillColor rgb="FFFF0000"/>
              <x14:negativeBorderColor rgb="FFFF0000"/>
              <x14:axisColor rgb="FF000000"/>
            </x14:dataBar>
          </x14:cfRule>
          <xm:sqref>AI17:AI21</xm:sqref>
        </x14:conditionalFormatting>
        <x14:conditionalFormatting xmlns:xm="http://schemas.microsoft.com/office/excel/2006/main">
          <x14:cfRule type="dataBar" id="{585C3950-6A24-408F-8A5A-1F0176AD0673}">
            <x14:dataBar minLength="0" maxLength="100" border="1" negativeBarBorderColorSameAsPositive="0">
              <x14:cfvo type="autoMin"/>
              <x14:cfvo type="autoMax"/>
              <x14:borderColor rgb="FF63C384"/>
              <x14:negativeFillColor rgb="FFFF0000"/>
              <x14:negativeBorderColor rgb="FFFF0000"/>
              <x14:axisColor rgb="FF000000"/>
            </x14:dataBar>
          </x14:cfRule>
          <xm:sqref>AK17:AK21</xm:sqref>
        </x14:conditionalFormatting>
        <x14:conditionalFormatting xmlns:xm="http://schemas.microsoft.com/office/excel/2006/main">
          <x14:cfRule type="dataBar" id="{E2B7ACF4-BC97-4346-BE44-75D3A2B0C04E}">
            <x14:dataBar minLength="0" maxLength="100" border="1" negativeBarBorderColorSameAsPositive="0">
              <x14:cfvo type="autoMin"/>
              <x14:cfvo type="autoMax"/>
              <x14:borderColor rgb="FF63C384"/>
              <x14:negativeFillColor rgb="FFFF0000"/>
              <x14:negativeBorderColor rgb="FFFF0000"/>
              <x14:axisColor rgb="FF000000"/>
            </x14:dataBar>
          </x14:cfRule>
          <xm:sqref>AY17:AY21</xm:sqref>
        </x14:conditionalFormatting>
        <x14:conditionalFormatting xmlns:xm="http://schemas.microsoft.com/office/excel/2006/main">
          <x14:cfRule type="dataBar" id="{1BA78B8F-73B6-49B7-9E96-59CD3405EF7B}">
            <x14:dataBar minLength="0" maxLength="100" border="1" negativeBarBorderColorSameAsPositive="0">
              <x14:cfvo type="autoMin"/>
              <x14:cfvo type="autoMax"/>
              <x14:borderColor rgb="FF63C384"/>
              <x14:negativeFillColor rgb="FFFF0000"/>
              <x14:negativeBorderColor rgb="FFFF0000"/>
              <x14:axisColor rgb="FF000000"/>
            </x14:dataBar>
          </x14:cfRule>
          <xm:sqref>BA17:BA21</xm:sqref>
        </x14:conditionalFormatting>
        <x14:conditionalFormatting xmlns:xm="http://schemas.microsoft.com/office/excel/2006/main">
          <x14:cfRule type="dataBar" id="{4277E64F-DD46-4996-8FCD-FBFC61F3657E}">
            <x14:dataBar minLength="0" maxLength="100" border="1" negativeBarBorderColorSameAsPositive="0">
              <x14:cfvo type="autoMin"/>
              <x14:cfvo type="autoMax"/>
              <x14:borderColor rgb="FF63C384"/>
              <x14:negativeFillColor rgb="FFFF0000"/>
              <x14:negativeBorderColor rgb="FFFF0000"/>
              <x14:axisColor rgb="FF000000"/>
            </x14:dataBar>
          </x14:cfRule>
          <xm:sqref>BC17:BC21</xm:sqref>
        </x14:conditionalFormatting>
        <x14:conditionalFormatting xmlns:xm="http://schemas.microsoft.com/office/excel/2006/main">
          <x14:cfRule type="dataBar" id="{25902201-2ED8-42A6-BDD1-91A79C3B7962}">
            <x14:dataBar minLength="0" maxLength="100" border="1" negativeBarBorderColorSameAsPositive="0">
              <x14:cfvo type="autoMin"/>
              <x14:cfvo type="autoMax"/>
              <x14:borderColor rgb="FF63C384"/>
              <x14:negativeFillColor rgb="FFFF0000"/>
              <x14:negativeBorderColor rgb="FFFF0000"/>
              <x14:axisColor rgb="FF000000"/>
            </x14:dataBar>
          </x14:cfRule>
          <xm:sqref>BE17:BE21</xm:sqref>
        </x14:conditionalFormatting>
        <x14:conditionalFormatting xmlns:xm="http://schemas.microsoft.com/office/excel/2006/main">
          <x14:cfRule type="dataBar" id="{DAAE6518-EEA1-47FA-BB6D-FC514397B611}">
            <x14:dataBar minLength="0" maxLength="100" border="1" negativeBarBorderColorSameAsPositive="0">
              <x14:cfvo type="autoMin"/>
              <x14:cfvo type="autoMax"/>
              <x14:borderColor rgb="FF63C384"/>
              <x14:negativeFillColor rgb="FFFF0000"/>
              <x14:negativeBorderColor rgb="FFFF0000"/>
              <x14:axisColor rgb="FF000000"/>
            </x14:dataBar>
          </x14:cfRule>
          <xm:sqref>BK17:BK21</xm:sqref>
        </x14:conditionalFormatting>
        <x14:conditionalFormatting xmlns:xm="http://schemas.microsoft.com/office/excel/2006/main">
          <x14:cfRule type="dataBar" id="{61B9EDE9-4E9E-4332-AB2C-C4A84249637D}">
            <x14:dataBar minLength="0" maxLength="100" border="1" negativeBarBorderColorSameAsPositive="0">
              <x14:cfvo type="autoMin"/>
              <x14:cfvo type="autoMax"/>
              <x14:borderColor rgb="FF63C384"/>
              <x14:negativeFillColor rgb="FFFF0000"/>
              <x14:negativeBorderColor rgb="FFFF0000"/>
              <x14:axisColor rgb="FF000000"/>
            </x14:dataBar>
          </x14:cfRule>
          <xm:sqref>BI17:BI21</xm:sqref>
        </x14:conditionalFormatting>
        <x14:conditionalFormatting xmlns:xm="http://schemas.microsoft.com/office/excel/2006/main">
          <x14:cfRule type="dataBar" id="{2C11F697-3655-4F52-B5A8-1617C6B1A1ED}">
            <x14:dataBar minLength="0" maxLength="100" border="1" negativeBarBorderColorSameAsPositive="0">
              <x14:cfvo type="autoMin"/>
              <x14:cfvo type="autoMax"/>
              <x14:borderColor rgb="FF63C384"/>
              <x14:negativeFillColor rgb="FFFF0000"/>
              <x14:negativeBorderColor rgb="FFFF0000"/>
              <x14:axisColor rgb="FF000000"/>
            </x14:dataBar>
          </x14:cfRule>
          <xm:sqref>BG17:BG21</xm:sqref>
        </x14:conditionalFormatting>
        <x14:conditionalFormatting xmlns:xm="http://schemas.microsoft.com/office/excel/2006/main">
          <x14:cfRule type="dataBar" id="{4E3B5E7B-51CF-45CE-9F52-A33E2C09CD8D}">
            <x14:dataBar minLength="0" maxLength="100" border="1" negativeBarBorderColorSameAsPositive="0">
              <x14:cfvo type="autoMin"/>
              <x14:cfvo type="autoMax"/>
              <x14:borderColor rgb="FF63C384"/>
              <x14:negativeFillColor rgb="FFFF0000"/>
              <x14:negativeBorderColor rgb="FFFF0000"/>
              <x14:axisColor rgb="FF000000"/>
            </x14:dataBar>
          </x14:cfRule>
          <xm:sqref>AM17:AM21</xm:sqref>
        </x14:conditionalFormatting>
        <x14:conditionalFormatting xmlns:xm="http://schemas.microsoft.com/office/excel/2006/main">
          <x14:cfRule type="dataBar" id="{A321DA65-61B1-496A-A2E9-31EC36E75972}">
            <x14:dataBar minLength="0" maxLength="100" border="1" negativeBarBorderColorSameAsPositive="0">
              <x14:cfvo type="autoMin"/>
              <x14:cfvo type="autoMax"/>
              <x14:borderColor rgb="FF63C384"/>
              <x14:negativeFillColor rgb="FFFF0000"/>
              <x14:negativeBorderColor rgb="FFFF0000"/>
              <x14:axisColor rgb="FF000000"/>
            </x14:dataBar>
          </x14:cfRule>
          <xm:sqref>AQ17:AQ21</xm:sqref>
        </x14:conditionalFormatting>
        <x14:conditionalFormatting xmlns:xm="http://schemas.microsoft.com/office/excel/2006/main">
          <x14:cfRule type="dataBar" id="{381921FA-D5D4-47C4-9515-88F6B7D3364E}">
            <x14:dataBar minLength="0" maxLength="100" border="1" negativeBarBorderColorSameAsPositive="0">
              <x14:cfvo type="autoMin"/>
              <x14:cfvo type="autoMax"/>
              <x14:borderColor rgb="FF63C384"/>
              <x14:negativeFillColor rgb="FFFF0000"/>
              <x14:negativeBorderColor rgb="FFFF0000"/>
              <x14:axisColor rgb="FF000000"/>
            </x14:dataBar>
          </x14:cfRule>
          <xm:sqref>AS17:AS21</xm:sqref>
        </x14:conditionalFormatting>
        <x14:conditionalFormatting xmlns:xm="http://schemas.microsoft.com/office/excel/2006/main">
          <x14:cfRule type="dataBar" id="{B8671D76-357F-4F8E-9209-4CF86AED7431}">
            <x14:dataBar minLength="0" maxLength="100" border="1" negativeBarBorderColorSameAsPositive="0">
              <x14:cfvo type="autoMin"/>
              <x14:cfvo type="autoMax"/>
              <x14:borderColor rgb="FF63C384"/>
              <x14:negativeFillColor rgb="FFFF0000"/>
              <x14:negativeBorderColor rgb="FFFF0000"/>
              <x14:axisColor rgb="FF000000"/>
            </x14:dataBar>
          </x14:cfRule>
          <xm:sqref>AO17:AO21</xm:sqref>
        </x14:conditionalFormatting>
        <x14:conditionalFormatting xmlns:xm="http://schemas.microsoft.com/office/excel/2006/main">
          <x14:cfRule type="dataBar" id="{296662BB-4743-4F48-831C-CC0AB9F806F1}">
            <x14:dataBar minLength="0" maxLength="100" border="1" negativeBarBorderColorSameAsPositive="0">
              <x14:cfvo type="autoMin"/>
              <x14:cfvo type="autoMax"/>
              <x14:borderColor rgb="FF63C384"/>
              <x14:negativeFillColor rgb="FFFF0000"/>
              <x14:negativeBorderColor rgb="FFFF0000"/>
              <x14:axisColor rgb="FF000000"/>
            </x14:dataBar>
          </x14:cfRule>
          <xm:sqref>AU17:AU21</xm:sqref>
        </x14:conditionalFormatting>
        <x14:conditionalFormatting xmlns:xm="http://schemas.microsoft.com/office/excel/2006/main">
          <x14:cfRule type="dataBar" id="{0B0CEFB3-716B-4D03-BB29-94D34BD2D962}">
            <x14:dataBar minLength="0" maxLength="100" border="1" negativeBarBorderColorSameAsPositive="0">
              <x14:cfvo type="autoMin"/>
              <x14:cfvo type="autoMax"/>
              <x14:borderColor rgb="FF63C384"/>
              <x14:negativeFillColor rgb="FFFF0000"/>
              <x14:negativeBorderColor rgb="FFFF0000"/>
              <x14:axisColor rgb="FF000000"/>
            </x14:dataBar>
          </x14:cfRule>
          <xm:sqref>AW17:AW21</xm:sqref>
        </x14:conditionalFormatting>
        <x14:conditionalFormatting xmlns:xm="http://schemas.microsoft.com/office/excel/2006/main">
          <x14:cfRule type="dataBar" id="{59092A0F-D27A-477E-A9FD-3ECEF271B30F}">
            <x14:dataBar minLength="0" maxLength="100" border="1" negativeBarBorderColorSameAsPositive="0">
              <x14:cfvo type="autoMin"/>
              <x14:cfvo type="autoMax"/>
              <x14:borderColor rgb="FF63C384"/>
              <x14:negativeFillColor rgb="FFFF0000"/>
              <x14:negativeBorderColor rgb="FFFF0000"/>
              <x14:axisColor rgb="FF000000"/>
            </x14:dataBar>
          </x14:cfRule>
          <xm:sqref>C27:C31</xm:sqref>
        </x14:conditionalFormatting>
        <x14:conditionalFormatting xmlns:xm="http://schemas.microsoft.com/office/excel/2006/main">
          <x14:cfRule type="dataBar" id="{BEF44143-161A-41A5-A00D-F18F7389CC2D}">
            <x14:dataBar minLength="0" maxLength="100" border="1" negativeBarBorderColorSameAsPositive="0">
              <x14:cfvo type="autoMin"/>
              <x14:cfvo type="autoMax"/>
              <x14:borderColor rgb="FF63C384"/>
              <x14:negativeFillColor rgb="FFFF0000"/>
              <x14:negativeBorderColor rgb="FFFF0000"/>
              <x14:axisColor rgb="FF000000"/>
            </x14:dataBar>
          </x14:cfRule>
          <xm:sqref>E27:E31</xm:sqref>
        </x14:conditionalFormatting>
        <x14:conditionalFormatting xmlns:xm="http://schemas.microsoft.com/office/excel/2006/main">
          <x14:cfRule type="dataBar" id="{52675637-A3FF-483F-828B-C97BDF0C1943}">
            <x14:dataBar minLength="0" maxLength="100" border="1" negativeBarBorderColorSameAsPositive="0">
              <x14:cfvo type="autoMin"/>
              <x14:cfvo type="autoMax"/>
              <x14:borderColor rgb="FF63C384"/>
              <x14:negativeFillColor rgb="FFFF0000"/>
              <x14:negativeBorderColor rgb="FFFF0000"/>
              <x14:axisColor rgb="FF000000"/>
            </x14:dataBar>
          </x14:cfRule>
          <xm:sqref>G27:G31</xm:sqref>
        </x14:conditionalFormatting>
        <x14:conditionalFormatting xmlns:xm="http://schemas.microsoft.com/office/excel/2006/main">
          <x14:cfRule type="dataBar" id="{21182312-93A9-452B-99EB-A1AAC3C6A220}">
            <x14:dataBar minLength="0" maxLength="100" border="1" negativeBarBorderColorSameAsPositive="0">
              <x14:cfvo type="autoMin"/>
              <x14:cfvo type="autoMax"/>
              <x14:borderColor rgb="FF63C384"/>
              <x14:negativeFillColor rgb="FFFF0000"/>
              <x14:negativeBorderColor rgb="FFFF0000"/>
              <x14:axisColor rgb="FF000000"/>
            </x14:dataBar>
          </x14:cfRule>
          <xm:sqref>K27:K31</xm:sqref>
        </x14:conditionalFormatting>
        <x14:conditionalFormatting xmlns:xm="http://schemas.microsoft.com/office/excel/2006/main">
          <x14:cfRule type="dataBar" id="{0515EE33-E41C-4C51-945C-99A81B4C2DFB}">
            <x14:dataBar minLength="0" maxLength="100" border="1" negativeBarBorderColorSameAsPositive="0">
              <x14:cfvo type="autoMin"/>
              <x14:cfvo type="autoMax"/>
              <x14:borderColor rgb="FF63C384"/>
              <x14:negativeFillColor rgb="FFFF0000"/>
              <x14:negativeBorderColor rgb="FFFF0000"/>
              <x14:axisColor rgb="FF000000"/>
            </x14:dataBar>
          </x14:cfRule>
          <xm:sqref>I27:I31</xm:sqref>
        </x14:conditionalFormatting>
        <x14:conditionalFormatting xmlns:xm="http://schemas.microsoft.com/office/excel/2006/main">
          <x14:cfRule type="dataBar" id="{9F56DCB4-BFE1-4E86-83B0-BC5E724C0CC2}">
            <x14:dataBar minLength="0" maxLength="100" border="1" negativeBarBorderColorSameAsPositive="0">
              <x14:cfvo type="autoMin"/>
              <x14:cfvo type="autoMax"/>
              <x14:borderColor rgb="FF63C384"/>
              <x14:negativeFillColor rgb="FFFF0000"/>
              <x14:negativeBorderColor rgb="FFFF0000"/>
              <x14:axisColor rgb="FF000000"/>
            </x14:dataBar>
          </x14:cfRule>
          <xm:sqref>M27:M31</xm:sqref>
        </x14:conditionalFormatting>
        <x14:conditionalFormatting xmlns:xm="http://schemas.microsoft.com/office/excel/2006/main">
          <x14:cfRule type="dataBar" id="{D6A7EB8A-B525-47A1-B614-5836BBA808EB}">
            <x14:dataBar minLength="0" maxLength="100" border="1" negativeBarBorderColorSameAsPositive="0">
              <x14:cfvo type="autoMin"/>
              <x14:cfvo type="autoMax"/>
              <x14:borderColor rgb="FF63C384"/>
              <x14:negativeFillColor rgb="FFFF0000"/>
              <x14:negativeBorderColor rgb="FFFF0000"/>
              <x14:axisColor rgb="FF000000"/>
            </x14:dataBar>
          </x14:cfRule>
          <xm:sqref>O27:O31</xm:sqref>
        </x14:conditionalFormatting>
        <x14:conditionalFormatting xmlns:xm="http://schemas.microsoft.com/office/excel/2006/main">
          <x14:cfRule type="dataBar" id="{4214E690-A92F-4ECF-855A-5621CEBE2CF1}">
            <x14:dataBar minLength="0" maxLength="100" border="1" negativeBarBorderColorSameAsPositive="0">
              <x14:cfvo type="autoMin"/>
              <x14:cfvo type="autoMax"/>
              <x14:borderColor rgb="FF63C384"/>
              <x14:negativeFillColor rgb="FFFF0000"/>
              <x14:negativeBorderColor rgb="FFFF0000"/>
              <x14:axisColor rgb="FF000000"/>
            </x14:dataBar>
          </x14:cfRule>
          <xm:sqref>Q27:Q31</xm:sqref>
        </x14:conditionalFormatting>
        <x14:conditionalFormatting xmlns:xm="http://schemas.microsoft.com/office/excel/2006/main">
          <x14:cfRule type="dataBar" id="{44FEBF9A-FA39-43BA-8524-D568523B1E0A}">
            <x14:dataBar minLength="0" maxLength="100" border="1" negativeBarBorderColorSameAsPositive="0">
              <x14:cfvo type="autoMin"/>
              <x14:cfvo type="autoMax"/>
              <x14:borderColor rgb="FF63C384"/>
              <x14:negativeFillColor rgb="FFFF0000"/>
              <x14:negativeBorderColor rgb="FFFF0000"/>
              <x14:axisColor rgb="FF000000"/>
            </x14:dataBar>
          </x14:cfRule>
          <xm:sqref>S27:S31</xm:sqref>
        </x14:conditionalFormatting>
        <x14:conditionalFormatting xmlns:xm="http://schemas.microsoft.com/office/excel/2006/main">
          <x14:cfRule type="dataBar" id="{21C6B5CA-B193-445F-AF59-5790C861C8D4}">
            <x14:dataBar minLength="0" maxLength="100" border="1" negativeBarBorderColorSameAsPositive="0">
              <x14:cfvo type="autoMin"/>
              <x14:cfvo type="autoMax"/>
              <x14:borderColor rgb="FF63C384"/>
              <x14:negativeFillColor rgb="FFFF0000"/>
              <x14:negativeBorderColor rgb="FFFF0000"/>
              <x14:axisColor rgb="FF000000"/>
            </x14:dataBar>
          </x14:cfRule>
          <xm:sqref>U27:U31</xm:sqref>
        </x14:conditionalFormatting>
        <x14:conditionalFormatting xmlns:xm="http://schemas.microsoft.com/office/excel/2006/main">
          <x14:cfRule type="dataBar" id="{C881E5B2-21EA-44F7-BB82-0FFEB366FC54}">
            <x14:dataBar minLength="0" maxLength="100" border="1" negativeBarBorderColorSameAsPositive="0">
              <x14:cfvo type="autoMin"/>
              <x14:cfvo type="autoMax"/>
              <x14:borderColor rgb="FF63C384"/>
              <x14:negativeFillColor rgb="FFFF0000"/>
              <x14:negativeBorderColor rgb="FFFF0000"/>
              <x14:axisColor rgb="FF000000"/>
            </x14:dataBar>
          </x14:cfRule>
          <xm:sqref>W27:W31</xm:sqref>
        </x14:conditionalFormatting>
        <x14:conditionalFormatting xmlns:xm="http://schemas.microsoft.com/office/excel/2006/main">
          <x14:cfRule type="dataBar" id="{124174DB-E2FE-4678-9857-0BDE2092825E}">
            <x14:dataBar minLength="0" maxLength="100" border="1" negativeBarBorderColorSameAsPositive="0">
              <x14:cfvo type="autoMin"/>
              <x14:cfvo type="autoMax"/>
              <x14:borderColor rgb="FF63C384"/>
              <x14:negativeFillColor rgb="FFFF0000"/>
              <x14:negativeBorderColor rgb="FFFF0000"/>
              <x14:axisColor rgb="FF000000"/>
            </x14:dataBar>
          </x14:cfRule>
          <xm:sqref>Y27:Y31</xm:sqref>
        </x14:conditionalFormatting>
        <x14:conditionalFormatting xmlns:xm="http://schemas.microsoft.com/office/excel/2006/main">
          <x14:cfRule type="dataBar" id="{09A98EC7-BE29-4397-B589-A14B7E074C99}">
            <x14:dataBar minLength="0" maxLength="100" border="1" negativeBarBorderColorSameAsPositive="0">
              <x14:cfvo type="autoMin"/>
              <x14:cfvo type="autoMax"/>
              <x14:borderColor rgb="FF63C384"/>
              <x14:negativeFillColor rgb="FFFF0000"/>
              <x14:negativeBorderColor rgb="FFFF0000"/>
              <x14:axisColor rgb="FF000000"/>
            </x14:dataBar>
          </x14:cfRule>
          <xm:sqref>AA27:AA31</xm:sqref>
        </x14:conditionalFormatting>
        <x14:conditionalFormatting xmlns:xm="http://schemas.microsoft.com/office/excel/2006/main">
          <x14:cfRule type="dataBar" id="{43DE8AFC-3E57-4E75-8B13-655C5855015D}">
            <x14:dataBar minLength="0" maxLength="100" border="1" negativeBarBorderColorSameAsPositive="0">
              <x14:cfvo type="autoMin"/>
              <x14:cfvo type="autoMax"/>
              <x14:borderColor rgb="FF63C384"/>
              <x14:negativeFillColor rgb="FFFF0000"/>
              <x14:negativeBorderColor rgb="FFFF0000"/>
              <x14:axisColor rgb="FF000000"/>
            </x14:dataBar>
          </x14:cfRule>
          <xm:sqref>AC27:AC31</xm:sqref>
        </x14:conditionalFormatting>
        <x14:conditionalFormatting xmlns:xm="http://schemas.microsoft.com/office/excel/2006/main">
          <x14:cfRule type="dataBar" id="{1480E53F-4504-4F09-9630-16646B069F32}">
            <x14:dataBar minLength="0" maxLength="100" border="1" negativeBarBorderColorSameAsPositive="0">
              <x14:cfvo type="autoMin"/>
              <x14:cfvo type="autoMax"/>
              <x14:borderColor rgb="FF63C384"/>
              <x14:negativeFillColor rgb="FFFF0000"/>
              <x14:negativeBorderColor rgb="FFFF0000"/>
              <x14:axisColor rgb="FF000000"/>
            </x14:dataBar>
          </x14:cfRule>
          <xm:sqref>AE27:AE31</xm:sqref>
        </x14:conditionalFormatting>
        <x14:conditionalFormatting xmlns:xm="http://schemas.microsoft.com/office/excel/2006/main">
          <x14:cfRule type="dataBar" id="{887EE68B-49E2-4754-A49F-3E9528F7C6E4}">
            <x14:dataBar minLength="0" maxLength="100" border="1" negativeBarBorderColorSameAsPositive="0">
              <x14:cfvo type="autoMin"/>
              <x14:cfvo type="autoMax"/>
              <x14:borderColor rgb="FF63C384"/>
              <x14:negativeFillColor rgb="FFFF0000"/>
              <x14:negativeBorderColor rgb="FFFF0000"/>
              <x14:axisColor rgb="FF000000"/>
            </x14:dataBar>
          </x14:cfRule>
          <xm:sqref>AG27:AG31</xm:sqref>
        </x14:conditionalFormatting>
        <x14:conditionalFormatting xmlns:xm="http://schemas.microsoft.com/office/excel/2006/main">
          <x14:cfRule type="dataBar" id="{17733B64-E6F1-48D8-AA94-BB08D560AECF}">
            <x14:dataBar minLength="0" maxLength="100" border="1" negativeBarBorderColorSameAsPositive="0">
              <x14:cfvo type="autoMin"/>
              <x14:cfvo type="autoMax"/>
              <x14:borderColor rgb="FF63C384"/>
              <x14:negativeFillColor rgb="FFFF0000"/>
              <x14:negativeBorderColor rgb="FFFF0000"/>
              <x14:axisColor rgb="FF000000"/>
            </x14:dataBar>
          </x14:cfRule>
          <xm:sqref>AI27:AI31</xm:sqref>
        </x14:conditionalFormatting>
        <x14:conditionalFormatting xmlns:xm="http://schemas.microsoft.com/office/excel/2006/main">
          <x14:cfRule type="dataBar" id="{9295FF55-0DC9-4918-B760-4D7365778DFD}">
            <x14:dataBar minLength="0" maxLength="100" border="1" negativeBarBorderColorSameAsPositive="0">
              <x14:cfvo type="autoMin"/>
              <x14:cfvo type="autoMax"/>
              <x14:borderColor rgb="FF63C384"/>
              <x14:negativeFillColor rgb="FFFF0000"/>
              <x14:negativeBorderColor rgb="FFFF0000"/>
              <x14:axisColor rgb="FF000000"/>
            </x14:dataBar>
          </x14:cfRule>
          <xm:sqref>AK27:AK31</xm:sqref>
        </x14:conditionalFormatting>
        <x14:conditionalFormatting xmlns:xm="http://schemas.microsoft.com/office/excel/2006/main">
          <x14:cfRule type="dataBar" id="{FBC492F1-15DB-4DB0-86B9-9BEEF44ADB05}">
            <x14:dataBar minLength="0" maxLength="100" border="1" negativeBarBorderColorSameAsPositive="0">
              <x14:cfvo type="autoMin"/>
              <x14:cfvo type="autoMax"/>
              <x14:borderColor rgb="FF63C384"/>
              <x14:negativeFillColor rgb="FFFF0000"/>
              <x14:negativeBorderColor rgb="FFFF0000"/>
              <x14:axisColor rgb="FF000000"/>
            </x14:dataBar>
          </x14:cfRule>
          <xm:sqref>AY27:AY31</xm:sqref>
        </x14:conditionalFormatting>
        <x14:conditionalFormatting xmlns:xm="http://schemas.microsoft.com/office/excel/2006/main">
          <x14:cfRule type="dataBar" id="{836C0AC7-B6EF-4C9E-89BD-5835925C6CAE}">
            <x14:dataBar minLength="0" maxLength="100" border="1" negativeBarBorderColorSameAsPositive="0">
              <x14:cfvo type="autoMin"/>
              <x14:cfvo type="autoMax"/>
              <x14:borderColor rgb="FF63C384"/>
              <x14:negativeFillColor rgb="FFFF0000"/>
              <x14:negativeBorderColor rgb="FFFF0000"/>
              <x14:axisColor rgb="FF000000"/>
            </x14:dataBar>
          </x14:cfRule>
          <xm:sqref>BA27:BA31</xm:sqref>
        </x14:conditionalFormatting>
        <x14:conditionalFormatting xmlns:xm="http://schemas.microsoft.com/office/excel/2006/main">
          <x14:cfRule type="dataBar" id="{57D369EA-C1AE-4ACA-BAFA-67BDEF67C6FF}">
            <x14:dataBar minLength="0" maxLength="100" border="1" negativeBarBorderColorSameAsPositive="0">
              <x14:cfvo type="autoMin"/>
              <x14:cfvo type="autoMax"/>
              <x14:borderColor rgb="FF63C384"/>
              <x14:negativeFillColor rgb="FFFF0000"/>
              <x14:negativeBorderColor rgb="FFFF0000"/>
              <x14:axisColor rgb="FF000000"/>
            </x14:dataBar>
          </x14:cfRule>
          <xm:sqref>BC27:BC31</xm:sqref>
        </x14:conditionalFormatting>
        <x14:conditionalFormatting xmlns:xm="http://schemas.microsoft.com/office/excel/2006/main">
          <x14:cfRule type="dataBar" id="{339D1E7B-B463-4B2F-9F77-C4C6BC4B76CC}">
            <x14:dataBar minLength="0" maxLength="100" border="1" negativeBarBorderColorSameAsPositive="0">
              <x14:cfvo type="autoMin"/>
              <x14:cfvo type="autoMax"/>
              <x14:borderColor rgb="FF63C384"/>
              <x14:negativeFillColor rgb="FFFF0000"/>
              <x14:negativeBorderColor rgb="FFFF0000"/>
              <x14:axisColor rgb="FF000000"/>
            </x14:dataBar>
          </x14:cfRule>
          <xm:sqref>BE27:BE31</xm:sqref>
        </x14:conditionalFormatting>
        <x14:conditionalFormatting xmlns:xm="http://schemas.microsoft.com/office/excel/2006/main">
          <x14:cfRule type="dataBar" id="{106CF02E-08F9-4A4C-9915-41B09E40E994}">
            <x14:dataBar minLength="0" maxLength="100" border="1" negativeBarBorderColorSameAsPositive="0">
              <x14:cfvo type="autoMin"/>
              <x14:cfvo type="autoMax"/>
              <x14:borderColor rgb="FF63C384"/>
              <x14:negativeFillColor rgb="FFFF0000"/>
              <x14:negativeBorderColor rgb="FFFF0000"/>
              <x14:axisColor rgb="FF000000"/>
            </x14:dataBar>
          </x14:cfRule>
          <xm:sqref>BK27:BK31</xm:sqref>
        </x14:conditionalFormatting>
        <x14:conditionalFormatting xmlns:xm="http://schemas.microsoft.com/office/excel/2006/main">
          <x14:cfRule type="dataBar" id="{74FD629B-F2F4-49E7-93D6-BEDA08DDA9A5}">
            <x14:dataBar minLength="0" maxLength="100" border="1" negativeBarBorderColorSameAsPositive="0">
              <x14:cfvo type="autoMin"/>
              <x14:cfvo type="autoMax"/>
              <x14:borderColor rgb="FF63C384"/>
              <x14:negativeFillColor rgb="FFFF0000"/>
              <x14:negativeBorderColor rgb="FFFF0000"/>
              <x14:axisColor rgb="FF000000"/>
            </x14:dataBar>
          </x14:cfRule>
          <xm:sqref>BI27:BI31</xm:sqref>
        </x14:conditionalFormatting>
        <x14:conditionalFormatting xmlns:xm="http://schemas.microsoft.com/office/excel/2006/main">
          <x14:cfRule type="dataBar" id="{D8A41DBF-03E8-460D-BEEF-C8756E308C3C}">
            <x14:dataBar minLength="0" maxLength="100" border="1" negativeBarBorderColorSameAsPositive="0">
              <x14:cfvo type="autoMin"/>
              <x14:cfvo type="autoMax"/>
              <x14:borderColor rgb="FF63C384"/>
              <x14:negativeFillColor rgb="FFFF0000"/>
              <x14:negativeBorderColor rgb="FFFF0000"/>
              <x14:axisColor rgb="FF000000"/>
            </x14:dataBar>
          </x14:cfRule>
          <xm:sqref>BG27:BG31</xm:sqref>
        </x14:conditionalFormatting>
        <x14:conditionalFormatting xmlns:xm="http://schemas.microsoft.com/office/excel/2006/main">
          <x14:cfRule type="dataBar" id="{31234AA1-E5E7-4C01-AE30-CE19AF2FCA65}">
            <x14:dataBar minLength="0" maxLength="100" border="1" negativeBarBorderColorSameAsPositive="0">
              <x14:cfvo type="autoMin"/>
              <x14:cfvo type="autoMax"/>
              <x14:borderColor rgb="FF63C384"/>
              <x14:negativeFillColor rgb="FFFF0000"/>
              <x14:negativeBorderColor rgb="FFFF0000"/>
              <x14:axisColor rgb="FF000000"/>
            </x14:dataBar>
          </x14:cfRule>
          <xm:sqref>AM27:AM31</xm:sqref>
        </x14:conditionalFormatting>
        <x14:conditionalFormatting xmlns:xm="http://schemas.microsoft.com/office/excel/2006/main">
          <x14:cfRule type="dataBar" id="{2651B897-C5C9-449F-8790-E0C0CE23AC85}">
            <x14:dataBar minLength="0" maxLength="100" border="1" negativeBarBorderColorSameAsPositive="0">
              <x14:cfvo type="autoMin"/>
              <x14:cfvo type="autoMax"/>
              <x14:borderColor rgb="FF63C384"/>
              <x14:negativeFillColor rgb="FFFF0000"/>
              <x14:negativeBorderColor rgb="FFFF0000"/>
              <x14:axisColor rgb="FF000000"/>
            </x14:dataBar>
          </x14:cfRule>
          <xm:sqref>AQ27:AQ31</xm:sqref>
        </x14:conditionalFormatting>
        <x14:conditionalFormatting xmlns:xm="http://schemas.microsoft.com/office/excel/2006/main">
          <x14:cfRule type="dataBar" id="{1F4C1818-EECA-45E2-8B49-17EB56E37DB4}">
            <x14:dataBar minLength="0" maxLength="100" border="1" negativeBarBorderColorSameAsPositive="0">
              <x14:cfvo type="autoMin"/>
              <x14:cfvo type="autoMax"/>
              <x14:borderColor rgb="FF63C384"/>
              <x14:negativeFillColor rgb="FFFF0000"/>
              <x14:negativeBorderColor rgb="FFFF0000"/>
              <x14:axisColor rgb="FF000000"/>
            </x14:dataBar>
          </x14:cfRule>
          <xm:sqref>AS27:AS31</xm:sqref>
        </x14:conditionalFormatting>
        <x14:conditionalFormatting xmlns:xm="http://schemas.microsoft.com/office/excel/2006/main">
          <x14:cfRule type="dataBar" id="{30191B63-31C1-46F6-87F5-768F0410D2EB}">
            <x14:dataBar minLength="0" maxLength="100" border="1" negativeBarBorderColorSameAsPositive="0">
              <x14:cfvo type="autoMin"/>
              <x14:cfvo type="autoMax"/>
              <x14:borderColor rgb="FF63C384"/>
              <x14:negativeFillColor rgb="FFFF0000"/>
              <x14:negativeBorderColor rgb="FFFF0000"/>
              <x14:axisColor rgb="FF000000"/>
            </x14:dataBar>
          </x14:cfRule>
          <xm:sqref>AO27:AO31</xm:sqref>
        </x14:conditionalFormatting>
        <x14:conditionalFormatting xmlns:xm="http://schemas.microsoft.com/office/excel/2006/main">
          <x14:cfRule type="dataBar" id="{BD91BD50-D4C3-4D94-A011-E922FBC56D91}">
            <x14:dataBar minLength="0" maxLength="100" border="1" negativeBarBorderColorSameAsPositive="0">
              <x14:cfvo type="autoMin"/>
              <x14:cfvo type="autoMax"/>
              <x14:borderColor rgb="FF63C384"/>
              <x14:negativeFillColor rgb="FFFF0000"/>
              <x14:negativeBorderColor rgb="FFFF0000"/>
              <x14:axisColor rgb="FF000000"/>
            </x14:dataBar>
          </x14:cfRule>
          <xm:sqref>AU27:AU31</xm:sqref>
        </x14:conditionalFormatting>
        <x14:conditionalFormatting xmlns:xm="http://schemas.microsoft.com/office/excel/2006/main">
          <x14:cfRule type="dataBar" id="{5C176670-CB14-4C97-B685-115A4CB42762}">
            <x14:dataBar minLength="0" maxLength="100" border="1" negativeBarBorderColorSameAsPositive="0">
              <x14:cfvo type="autoMin"/>
              <x14:cfvo type="autoMax"/>
              <x14:borderColor rgb="FF63C384"/>
              <x14:negativeFillColor rgb="FFFF0000"/>
              <x14:negativeBorderColor rgb="FFFF0000"/>
              <x14:axisColor rgb="FF000000"/>
            </x14:dataBar>
          </x14:cfRule>
          <xm:sqref>AW27:AW31</xm:sqref>
        </x14:conditionalFormatting>
        <x14:conditionalFormatting xmlns:xm="http://schemas.microsoft.com/office/excel/2006/main">
          <x14:cfRule type="dataBar" id="{3EF6C46D-C568-4BCD-8608-6900FAAC58F1}">
            <x14:dataBar minLength="0" maxLength="100" border="1" negativeBarBorderColorSameAsPositive="0">
              <x14:cfvo type="autoMin"/>
              <x14:cfvo type="autoMax"/>
              <x14:borderColor rgb="FF63C384"/>
              <x14:negativeFillColor rgb="FFFF0000"/>
              <x14:negativeBorderColor rgb="FFFF0000"/>
              <x14:axisColor rgb="FF000000"/>
            </x14:dataBar>
          </x14:cfRule>
          <xm:sqref>C37:C41</xm:sqref>
        </x14:conditionalFormatting>
        <x14:conditionalFormatting xmlns:xm="http://schemas.microsoft.com/office/excel/2006/main">
          <x14:cfRule type="dataBar" id="{E9BE6398-FF30-4497-AE22-51CF1EF20A0F}">
            <x14:dataBar minLength="0" maxLength="100" border="1" negativeBarBorderColorSameAsPositive="0">
              <x14:cfvo type="autoMin"/>
              <x14:cfvo type="autoMax"/>
              <x14:borderColor rgb="FF63C384"/>
              <x14:negativeFillColor rgb="FFFF0000"/>
              <x14:negativeBorderColor rgb="FFFF0000"/>
              <x14:axisColor rgb="FF000000"/>
            </x14:dataBar>
          </x14:cfRule>
          <xm:sqref>E37:E41</xm:sqref>
        </x14:conditionalFormatting>
        <x14:conditionalFormatting xmlns:xm="http://schemas.microsoft.com/office/excel/2006/main">
          <x14:cfRule type="dataBar" id="{53A45E53-B688-448B-82CF-7F7FBF2FF340}">
            <x14:dataBar minLength="0" maxLength="100" border="1" negativeBarBorderColorSameAsPositive="0">
              <x14:cfvo type="autoMin"/>
              <x14:cfvo type="autoMax"/>
              <x14:borderColor rgb="FF63C384"/>
              <x14:negativeFillColor rgb="FFFF0000"/>
              <x14:negativeBorderColor rgb="FFFF0000"/>
              <x14:axisColor rgb="FF000000"/>
            </x14:dataBar>
          </x14:cfRule>
          <xm:sqref>G37:G41</xm:sqref>
        </x14:conditionalFormatting>
        <x14:conditionalFormatting xmlns:xm="http://schemas.microsoft.com/office/excel/2006/main">
          <x14:cfRule type="dataBar" id="{28DD1264-D0AC-48D3-B89D-4C7FD156310D}">
            <x14:dataBar minLength="0" maxLength="100" border="1" negativeBarBorderColorSameAsPositive="0">
              <x14:cfvo type="autoMin"/>
              <x14:cfvo type="autoMax"/>
              <x14:borderColor rgb="FF63C384"/>
              <x14:negativeFillColor rgb="FFFF0000"/>
              <x14:negativeBorderColor rgb="FFFF0000"/>
              <x14:axisColor rgb="FF000000"/>
            </x14:dataBar>
          </x14:cfRule>
          <xm:sqref>K37:K41</xm:sqref>
        </x14:conditionalFormatting>
        <x14:conditionalFormatting xmlns:xm="http://schemas.microsoft.com/office/excel/2006/main">
          <x14:cfRule type="dataBar" id="{210B689E-BAF5-412D-920C-07DF229B426F}">
            <x14:dataBar minLength="0" maxLength="100" border="1" negativeBarBorderColorSameAsPositive="0">
              <x14:cfvo type="autoMin"/>
              <x14:cfvo type="autoMax"/>
              <x14:borderColor rgb="FF63C384"/>
              <x14:negativeFillColor rgb="FFFF0000"/>
              <x14:negativeBorderColor rgb="FFFF0000"/>
              <x14:axisColor rgb="FF000000"/>
            </x14:dataBar>
          </x14:cfRule>
          <xm:sqref>I37:I41</xm:sqref>
        </x14:conditionalFormatting>
        <x14:conditionalFormatting xmlns:xm="http://schemas.microsoft.com/office/excel/2006/main">
          <x14:cfRule type="dataBar" id="{712A69DD-EE1F-469F-88C4-882E4EB79E94}">
            <x14:dataBar minLength="0" maxLength="100" border="1" negativeBarBorderColorSameAsPositive="0">
              <x14:cfvo type="autoMin"/>
              <x14:cfvo type="autoMax"/>
              <x14:borderColor rgb="FF63C384"/>
              <x14:negativeFillColor rgb="FFFF0000"/>
              <x14:negativeBorderColor rgb="FFFF0000"/>
              <x14:axisColor rgb="FF000000"/>
            </x14:dataBar>
          </x14:cfRule>
          <xm:sqref>M37:M41</xm:sqref>
        </x14:conditionalFormatting>
        <x14:conditionalFormatting xmlns:xm="http://schemas.microsoft.com/office/excel/2006/main">
          <x14:cfRule type="dataBar" id="{BBECF62B-B365-49BF-B4B4-131A1B90A31A}">
            <x14:dataBar minLength="0" maxLength="100" border="1" negativeBarBorderColorSameAsPositive="0">
              <x14:cfvo type="autoMin"/>
              <x14:cfvo type="autoMax"/>
              <x14:borderColor rgb="FF63C384"/>
              <x14:negativeFillColor rgb="FFFF0000"/>
              <x14:negativeBorderColor rgb="FFFF0000"/>
              <x14:axisColor rgb="FF000000"/>
            </x14:dataBar>
          </x14:cfRule>
          <xm:sqref>O37:O41</xm:sqref>
        </x14:conditionalFormatting>
        <x14:conditionalFormatting xmlns:xm="http://schemas.microsoft.com/office/excel/2006/main">
          <x14:cfRule type="dataBar" id="{3CF8258F-D612-4DA3-BFFA-AC28F672EF71}">
            <x14:dataBar minLength="0" maxLength="100" border="1" negativeBarBorderColorSameAsPositive="0">
              <x14:cfvo type="autoMin"/>
              <x14:cfvo type="autoMax"/>
              <x14:borderColor rgb="FF63C384"/>
              <x14:negativeFillColor rgb="FFFF0000"/>
              <x14:negativeBorderColor rgb="FFFF0000"/>
              <x14:axisColor rgb="FF000000"/>
            </x14:dataBar>
          </x14:cfRule>
          <xm:sqref>Q37:Q41</xm:sqref>
        </x14:conditionalFormatting>
        <x14:conditionalFormatting xmlns:xm="http://schemas.microsoft.com/office/excel/2006/main">
          <x14:cfRule type="dataBar" id="{D19F3F9F-3D90-40E9-ADE7-E5714A9E85DF}">
            <x14:dataBar minLength="0" maxLength="100" border="1" negativeBarBorderColorSameAsPositive="0">
              <x14:cfvo type="autoMin"/>
              <x14:cfvo type="autoMax"/>
              <x14:borderColor rgb="FF63C384"/>
              <x14:negativeFillColor rgb="FFFF0000"/>
              <x14:negativeBorderColor rgb="FFFF0000"/>
              <x14:axisColor rgb="FF000000"/>
            </x14:dataBar>
          </x14:cfRule>
          <xm:sqref>S37:S41</xm:sqref>
        </x14:conditionalFormatting>
        <x14:conditionalFormatting xmlns:xm="http://schemas.microsoft.com/office/excel/2006/main">
          <x14:cfRule type="dataBar" id="{8D9CF6D2-539D-4EE3-A8BA-FA872306B206}">
            <x14:dataBar minLength="0" maxLength="100" border="1" negativeBarBorderColorSameAsPositive="0">
              <x14:cfvo type="autoMin"/>
              <x14:cfvo type="autoMax"/>
              <x14:borderColor rgb="FF63C384"/>
              <x14:negativeFillColor rgb="FFFF0000"/>
              <x14:negativeBorderColor rgb="FFFF0000"/>
              <x14:axisColor rgb="FF000000"/>
            </x14:dataBar>
          </x14:cfRule>
          <xm:sqref>U37:U41</xm:sqref>
        </x14:conditionalFormatting>
        <x14:conditionalFormatting xmlns:xm="http://schemas.microsoft.com/office/excel/2006/main">
          <x14:cfRule type="dataBar" id="{EEFAD8A8-7A66-4455-90FD-24277CB99906}">
            <x14:dataBar minLength="0" maxLength="100" border="1" negativeBarBorderColorSameAsPositive="0">
              <x14:cfvo type="autoMin"/>
              <x14:cfvo type="autoMax"/>
              <x14:borderColor rgb="FF63C384"/>
              <x14:negativeFillColor rgb="FFFF0000"/>
              <x14:negativeBorderColor rgb="FFFF0000"/>
              <x14:axisColor rgb="FF000000"/>
            </x14:dataBar>
          </x14:cfRule>
          <xm:sqref>W37:W41</xm:sqref>
        </x14:conditionalFormatting>
        <x14:conditionalFormatting xmlns:xm="http://schemas.microsoft.com/office/excel/2006/main">
          <x14:cfRule type="dataBar" id="{1163D964-FB4E-41EC-8B60-2AAA68A53147}">
            <x14:dataBar minLength="0" maxLength="100" border="1" negativeBarBorderColorSameAsPositive="0">
              <x14:cfvo type="autoMin"/>
              <x14:cfvo type="autoMax"/>
              <x14:borderColor rgb="FF63C384"/>
              <x14:negativeFillColor rgb="FFFF0000"/>
              <x14:negativeBorderColor rgb="FFFF0000"/>
              <x14:axisColor rgb="FF000000"/>
            </x14:dataBar>
          </x14:cfRule>
          <xm:sqref>Y37:Y41</xm:sqref>
        </x14:conditionalFormatting>
        <x14:conditionalFormatting xmlns:xm="http://schemas.microsoft.com/office/excel/2006/main">
          <x14:cfRule type="dataBar" id="{3AF0F300-1566-4241-9BB0-F8446137D923}">
            <x14:dataBar minLength="0" maxLength="100" border="1" negativeBarBorderColorSameAsPositive="0">
              <x14:cfvo type="autoMin"/>
              <x14:cfvo type="autoMax"/>
              <x14:borderColor rgb="FF63C384"/>
              <x14:negativeFillColor rgb="FFFF0000"/>
              <x14:negativeBorderColor rgb="FFFF0000"/>
              <x14:axisColor rgb="FF000000"/>
            </x14:dataBar>
          </x14:cfRule>
          <xm:sqref>AA37:AA41</xm:sqref>
        </x14:conditionalFormatting>
        <x14:conditionalFormatting xmlns:xm="http://schemas.microsoft.com/office/excel/2006/main">
          <x14:cfRule type="dataBar" id="{14F9CAF5-31E0-408C-8E89-8E3DA432CEE1}">
            <x14:dataBar minLength="0" maxLength="100" border="1" negativeBarBorderColorSameAsPositive="0">
              <x14:cfvo type="autoMin"/>
              <x14:cfvo type="autoMax"/>
              <x14:borderColor rgb="FF63C384"/>
              <x14:negativeFillColor rgb="FFFF0000"/>
              <x14:negativeBorderColor rgb="FFFF0000"/>
              <x14:axisColor rgb="FF000000"/>
            </x14:dataBar>
          </x14:cfRule>
          <xm:sqref>AC37:AC41</xm:sqref>
        </x14:conditionalFormatting>
        <x14:conditionalFormatting xmlns:xm="http://schemas.microsoft.com/office/excel/2006/main">
          <x14:cfRule type="dataBar" id="{AAA808CE-4EC5-4164-BF00-8799437A87BC}">
            <x14:dataBar minLength="0" maxLength="100" border="1" negativeBarBorderColorSameAsPositive="0">
              <x14:cfvo type="autoMin"/>
              <x14:cfvo type="autoMax"/>
              <x14:borderColor rgb="FF63C384"/>
              <x14:negativeFillColor rgb="FFFF0000"/>
              <x14:negativeBorderColor rgb="FFFF0000"/>
              <x14:axisColor rgb="FF000000"/>
            </x14:dataBar>
          </x14:cfRule>
          <xm:sqref>AE37:AE41</xm:sqref>
        </x14:conditionalFormatting>
        <x14:conditionalFormatting xmlns:xm="http://schemas.microsoft.com/office/excel/2006/main">
          <x14:cfRule type="dataBar" id="{D0B2FD6F-0DDB-449E-BE62-73AD77CEAE42}">
            <x14:dataBar minLength="0" maxLength="100" border="1" negativeBarBorderColorSameAsPositive="0">
              <x14:cfvo type="autoMin"/>
              <x14:cfvo type="autoMax"/>
              <x14:borderColor rgb="FF63C384"/>
              <x14:negativeFillColor rgb="FFFF0000"/>
              <x14:negativeBorderColor rgb="FFFF0000"/>
              <x14:axisColor rgb="FF000000"/>
            </x14:dataBar>
          </x14:cfRule>
          <xm:sqref>AG37:AG41</xm:sqref>
        </x14:conditionalFormatting>
        <x14:conditionalFormatting xmlns:xm="http://schemas.microsoft.com/office/excel/2006/main">
          <x14:cfRule type="dataBar" id="{0B677425-FD8D-43BE-9A64-89D71E7D7943}">
            <x14:dataBar minLength="0" maxLength="100" border="1" negativeBarBorderColorSameAsPositive="0">
              <x14:cfvo type="autoMin"/>
              <x14:cfvo type="autoMax"/>
              <x14:borderColor rgb="FF63C384"/>
              <x14:negativeFillColor rgb="FFFF0000"/>
              <x14:negativeBorderColor rgb="FFFF0000"/>
              <x14:axisColor rgb="FF000000"/>
            </x14:dataBar>
          </x14:cfRule>
          <xm:sqref>AI37:AI41</xm:sqref>
        </x14:conditionalFormatting>
        <x14:conditionalFormatting xmlns:xm="http://schemas.microsoft.com/office/excel/2006/main">
          <x14:cfRule type="dataBar" id="{51D57FBE-7956-446A-A5AF-436CD5A8F039}">
            <x14:dataBar minLength="0" maxLength="100" border="1" negativeBarBorderColorSameAsPositive="0">
              <x14:cfvo type="autoMin"/>
              <x14:cfvo type="autoMax"/>
              <x14:borderColor rgb="FF63C384"/>
              <x14:negativeFillColor rgb="FFFF0000"/>
              <x14:negativeBorderColor rgb="FFFF0000"/>
              <x14:axisColor rgb="FF000000"/>
            </x14:dataBar>
          </x14:cfRule>
          <xm:sqref>AK37:AK41</xm:sqref>
        </x14:conditionalFormatting>
        <x14:conditionalFormatting xmlns:xm="http://schemas.microsoft.com/office/excel/2006/main">
          <x14:cfRule type="dataBar" id="{BDAFF17B-63E8-44E2-87FD-EC173584D7D0}">
            <x14:dataBar minLength="0" maxLength="100" border="1" negativeBarBorderColorSameAsPositive="0">
              <x14:cfvo type="autoMin"/>
              <x14:cfvo type="autoMax"/>
              <x14:borderColor rgb="FF63C384"/>
              <x14:negativeFillColor rgb="FFFF0000"/>
              <x14:negativeBorderColor rgb="FFFF0000"/>
              <x14:axisColor rgb="FF000000"/>
            </x14:dataBar>
          </x14:cfRule>
          <xm:sqref>AY37:AY41</xm:sqref>
        </x14:conditionalFormatting>
        <x14:conditionalFormatting xmlns:xm="http://schemas.microsoft.com/office/excel/2006/main">
          <x14:cfRule type="dataBar" id="{4BF660BE-3763-4A27-A935-8144AC301474}">
            <x14:dataBar minLength="0" maxLength="100" border="1" negativeBarBorderColorSameAsPositive="0">
              <x14:cfvo type="autoMin"/>
              <x14:cfvo type="autoMax"/>
              <x14:borderColor rgb="FF63C384"/>
              <x14:negativeFillColor rgb="FFFF0000"/>
              <x14:negativeBorderColor rgb="FFFF0000"/>
              <x14:axisColor rgb="FF000000"/>
            </x14:dataBar>
          </x14:cfRule>
          <xm:sqref>BA37:BA41</xm:sqref>
        </x14:conditionalFormatting>
        <x14:conditionalFormatting xmlns:xm="http://schemas.microsoft.com/office/excel/2006/main">
          <x14:cfRule type="dataBar" id="{C775CFCE-4496-4257-8328-02D80EC68C36}">
            <x14:dataBar minLength="0" maxLength="100" border="1" negativeBarBorderColorSameAsPositive="0">
              <x14:cfvo type="autoMin"/>
              <x14:cfvo type="autoMax"/>
              <x14:borderColor rgb="FF63C384"/>
              <x14:negativeFillColor rgb="FFFF0000"/>
              <x14:negativeBorderColor rgb="FFFF0000"/>
              <x14:axisColor rgb="FF000000"/>
            </x14:dataBar>
          </x14:cfRule>
          <xm:sqref>BC37:BC41</xm:sqref>
        </x14:conditionalFormatting>
        <x14:conditionalFormatting xmlns:xm="http://schemas.microsoft.com/office/excel/2006/main">
          <x14:cfRule type="dataBar" id="{4E945AE7-199C-4275-AC85-204DC9B786DF}">
            <x14:dataBar minLength="0" maxLength="100" border="1" negativeBarBorderColorSameAsPositive="0">
              <x14:cfvo type="autoMin"/>
              <x14:cfvo type="autoMax"/>
              <x14:borderColor rgb="FF63C384"/>
              <x14:negativeFillColor rgb="FFFF0000"/>
              <x14:negativeBorderColor rgb="FFFF0000"/>
              <x14:axisColor rgb="FF000000"/>
            </x14:dataBar>
          </x14:cfRule>
          <xm:sqref>BE37:BE41</xm:sqref>
        </x14:conditionalFormatting>
        <x14:conditionalFormatting xmlns:xm="http://schemas.microsoft.com/office/excel/2006/main">
          <x14:cfRule type="dataBar" id="{E3E1737F-62CA-4298-83AF-704D1EB65FB8}">
            <x14:dataBar minLength="0" maxLength="100" border="1" negativeBarBorderColorSameAsPositive="0">
              <x14:cfvo type="autoMin"/>
              <x14:cfvo type="autoMax"/>
              <x14:borderColor rgb="FF63C384"/>
              <x14:negativeFillColor rgb="FFFF0000"/>
              <x14:negativeBorderColor rgb="FFFF0000"/>
              <x14:axisColor rgb="FF000000"/>
            </x14:dataBar>
          </x14:cfRule>
          <xm:sqref>BK37:BK41</xm:sqref>
        </x14:conditionalFormatting>
        <x14:conditionalFormatting xmlns:xm="http://schemas.microsoft.com/office/excel/2006/main">
          <x14:cfRule type="dataBar" id="{B8F4A85D-FDB2-4EAB-B43D-D6952C131414}">
            <x14:dataBar minLength="0" maxLength="100" border="1" negativeBarBorderColorSameAsPositive="0">
              <x14:cfvo type="autoMin"/>
              <x14:cfvo type="autoMax"/>
              <x14:borderColor rgb="FF63C384"/>
              <x14:negativeFillColor rgb="FFFF0000"/>
              <x14:negativeBorderColor rgb="FFFF0000"/>
              <x14:axisColor rgb="FF000000"/>
            </x14:dataBar>
          </x14:cfRule>
          <xm:sqref>BI37:BI41</xm:sqref>
        </x14:conditionalFormatting>
        <x14:conditionalFormatting xmlns:xm="http://schemas.microsoft.com/office/excel/2006/main">
          <x14:cfRule type="dataBar" id="{AA26EC10-DF64-4F93-9E21-8D97A0872EFC}">
            <x14:dataBar minLength="0" maxLength="100" border="1" negativeBarBorderColorSameAsPositive="0">
              <x14:cfvo type="autoMin"/>
              <x14:cfvo type="autoMax"/>
              <x14:borderColor rgb="FF63C384"/>
              <x14:negativeFillColor rgb="FFFF0000"/>
              <x14:negativeBorderColor rgb="FFFF0000"/>
              <x14:axisColor rgb="FF000000"/>
            </x14:dataBar>
          </x14:cfRule>
          <xm:sqref>BG37:BG41</xm:sqref>
        </x14:conditionalFormatting>
        <x14:conditionalFormatting xmlns:xm="http://schemas.microsoft.com/office/excel/2006/main">
          <x14:cfRule type="dataBar" id="{825481D1-2F49-47BC-8903-3D64E774807D}">
            <x14:dataBar minLength="0" maxLength="100" border="1" negativeBarBorderColorSameAsPositive="0">
              <x14:cfvo type="autoMin"/>
              <x14:cfvo type="autoMax"/>
              <x14:borderColor rgb="FF63C384"/>
              <x14:negativeFillColor rgb="FFFF0000"/>
              <x14:negativeBorderColor rgb="FFFF0000"/>
              <x14:axisColor rgb="FF000000"/>
            </x14:dataBar>
          </x14:cfRule>
          <xm:sqref>AM37:AM41</xm:sqref>
        </x14:conditionalFormatting>
        <x14:conditionalFormatting xmlns:xm="http://schemas.microsoft.com/office/excel/2006/main">
          <x14:cfRule type="dataBar" id="{06238668-E70C-4CC2-8EB9-15E02C306834}">
            <x14:dataBar minLength="0" maxLength="100" border="1" negativeBarBorderColorSameAsPositive="0">
              <x14:cfvo type="autoMin"/>
              <x14:cfvo type="autoMax"/>
              <x14:borderColor rgb="FF63C384"/>
              <x14:negativeFillColor rgb="FFFF0000"/>
              <x14:negativeBorderColor rgb="FFFF0000"/>
              <x14:axisColor rgb="FF000000"/>
            </x14:dataBar>
          </x14:cfRule>
          <xm:sqref>AQ37:AQ41</xm:sqref>
        </x14:conditionalFormatting>
        <x14:conditionalFormatting xmlns:xm="http://schemas.microsoft.com/office/excel/2006/main">
          <x14:cfRule type="dataBar" id="{14306A79-478F-43FB-ABA0-85B5B7F778A4}">
            <x14:dataBar minLength="0" maxLength="100" border="1" negativeBarBorderColorSameAsPositive="0">
              <x14:cfvo type="autoMin"/>
              <x14:cfvo type="autoMax"/>
              <x14:borderColor rgb="FF63C384"/>
              <x14:negativeFillColor rgb="FFFF0000"/>
              <x14:negativeBorderColor rgb="FFFF0000"/>
              <x14:axisColor rgb="FF000000"/>
            </x14:dataBar>
          </x14:cfRule>
          <xm:sqref>AS37:AS41</xm:sqref>
        </x14:conditionalFormatting>
        <x14:conditionalFormatting xmlns:xm="http://schemas.microsoft.com/office/excel/2006/main">
          <x14:cfRule type="dataBar" id="{6E3FDE4D-65CE-43BA-A6E2-5F4960C3E37A}">
            <x14:dataBar minLength="0" maxLength="100" border="1" negativeBarBorderColorSameAsPositive="0">
              <x14:cfvo type="autoMin"/>
              <x14:cfvo type="autoMax"/>
              <x14:borderColor rgb="FF63C384"/>
              <x14:negativeFillColor rgb="FFFF0000"/>
              <x14:negativeBorderColor rgb="FFFF0000"/>
              <x14:axisColor rgb="FF000000"/>
            </x14:dataBar>
          </x14:cfRule>
          <xm:sqref>AO37:AO41</xm:sqref>
        </x14:conditionalFormatting>
        <x14:conditionalFormatting xmlns:xm="http://schemas.microsoft.com/office/excel/2006/main">
          <x14:cfRule type="dataBar" id="{9B5B8465-E344-40EF-9EF3-53BCF83C9CB2}">
            <x14:dataBar minLength="0" maxLength="100" border="1" negativeBarBorderColorSameAsPositive="0">
              <x14:cfvo type="autoMin"/>
              <x14:cfvo type="autoMax"/>
              <x14:borderColor rgb="FF63C384"/>
              <x14:negativeFillColor rgb="FFFF0000"/>
              <x14:negativeBorderColor rgb="FFFF0000"/>
              <x14:axisColor rgb="FF000000"/>
            </x14:dataBar>
          </x14:cfRule>
          <xm:sqref>AU37:AU41</xm:sqref>
        </x14:conditionalFormatting>
        <x14:conditionalFormatting xmlns:xm="http://schemas.microsoft.com/office/excel/2006/main">
          <x14:cfRule type="dataBar" id="{DF854DB3-AD8E-4647-8ADA-F61F891B2E3C}">
            <x14:dataBar minLength="0" maxLength="100" border="1" negativeBarBorderColorSameAsPositive="0">
              <x14:cfvo type="autoMin"/>
              <x14:cfvo type="autoMax"/>
              <x14:borderColor rgb="FF63C384"/>
              <x14:negativeFillColor rgb="FFFF0000"/>
              <x14:negativeBorderColor rgb="FFFF0000"/>
              <x14:axisColor rgb="FF000000"/>
            </x14:dataBar>
          </x14:cfRule>
          <xm:sqref>AW37:AW41</xm:sqref>
        </x14:conditionalFormatting>
        <x14:conditionalFormatting xmlns:xm="http://schemas.microsoft.com/office/excel/2006/main">
          <x14:cfRule type="dataBar" id="{AE6E2D8D-C2B6-4CBA-8254-0C9B8A63C4CB}">
            <x14:dataBar minLength="0" maxLength="100" border="1" negativeBarBorderColorSameAsPositive="0">
              <x14:cfvo type="autoMin"/>
              <x14:cfvo type="autoMax"/>
              <x14:borderColor rgb="FF63C384"/>
              <x14:negativeFillColor rgb="FFFF0000"/>
              <x14:negativeBorderColor rgb="FFFF0000"/>
              <x14:axisColor rgb="FF000000"/>
            </x14:dataBar>
          </x14:cfRule>
          <xm:sqref>C47:C51</xm:sqref>
        </x14:conditionalFormatting>
        <x14:conditionalFormatting xmlns:xm="http://schemas.microsoft.com/office/excel/2006/main">
          <x14:cfRule type="dataBar" id="{42565CF5-450E-4299-AE52-EE3BFF356D88}">
            <x14:dataBar minLength="0" maxLength="100" border="1" negativeBarBorderColorSameAsPositive="0">
              <x14:cfvo type="autoMin"/>
              <x14:cfvo type="autoMax"/>
              <x14:borderColor rgb="FF63C384"/>
              <x14:negativeFillColor rgb="FFFF0000"/>
              <x14:negativeBorderColor rgb="FFFF0000"/>
              <x14:axisColor rgb="FF000000"/>
            </x14:dataBar>
          </x14:cfRule>
          <xm:sqref>E47:E51</xm:sqref>
        </x14:conditionalFormatting>
        <x14:conditionalFormatting xmlns:xm="http://schemas.microsoft.com/office/excel/2006/main">
          <x14:cfRule type="dataBar" id="{D1DEE82E-AE82-4D16-9901-9D72744237D6}">
            <x14:dataBar minLength="0" maxLength="100" border="1" negativeBarBorderColorSameAsPositive="0">
              <x14:cfvo type="autoMin"/>
              <x14:cfvo type="autoMax"/>
              <x14:borderColor rgb="FF63C384"/>
              <x14:negativeFillColor rgb="FFFF0000"/>
              <x14:negativeBorderColor rgb="FFFF0000"/>
              <x14:axisColor rgb="FF000000"/>
            </x14:dataBar>
          </x14:cfRule>
          <xm:sqref>G47:G51</xm:sqref>
        </x14:conditionalFormatting>
        <x14:conditionalFormatting xmlns:xm="http://schemas.microsoft.com/office/excel/2006/main">
          <x14:cfRule type="dataBar" id="{C415E536-4AC8-402E-A72D-670D59F37C5D}">
            <x14:dataBar minLength="0" maxLength="100" border="1" negativeBarBorderColorSameAsPositive="0">
              <x14:cfvo type="autoMin"/>
              <x14:cfvo type="autoMax"/>
              <x14:borderColor rgb="FF63C384"/>
              <x14:negativeFillColor rgb="FFFF0000"/>
              <x14:negativeBorderColor rgb="FFFF0000"/>
              <x14:axisColor rgb="FF000000"/>
            </x14:dataBar>
          </x14:cfRule>
          <xm:sqref>K47:K51</xm:sqref>
        </x14:conditionalFormatting>
        <x14:conditionalFormatting xmlns:xm="http://schemas.microsoft.com/office/excel/2006/main">
          <x14:cfRule type="dataBar" id="{D94D5E9E-5FDB-4338-9076-992C6E234AD8}">
            <x14:dataBar minLength="0" maxLength="100" border="1" negativeBarBorderColorSameAsPositive="0">
              <x14:cfvo type="autoMin"/>
              <x14:cfvo type="autoMax"/>
              <x14:borderColor rgb="FF63C384"/>
              <x14:negativeFillColor rgb="FFFF0000"/>
              <x14:negativeBorderColor rgb="FFFF0000"/>
              <x14:axisColor rgb="FF000000"/>
            </x14:dataBar>
          </x14:cfRule>
          <xm:sqref>I47:I51</xm:sqref>
        </x14:conditionalFormatting>
        <x14:conditionalFormatting xmlns:xm="http://schemas.microsoft.com/office/excel/2006/main">
          <x14:cfRule type="dataBar" id="{F8873967-1AA9-4420-89AE-D64F7848AF34}">
            <x14:dataBar minLength="0" maxLength="100" border="1" negativeBarBorderColorSameAsPositive="0">
              <x14:cfvo type="autoMin"/>
              <x14:cfvo type="autoMax"/>
              <x14:borderColor rgb="FF63C384"/>
              <x14:negativeFillColor rgb="FFFF0000"/>
              <x14:negativeBorderColor rgb="FFFF0000"/>
              <x14:axisColor rgb="FF000000"/>
            </x14:dataBar>
          </x14:cfRule>
          <xm:sqref>M47:M51</xm:sqref>
        </x14:conditionalFormatting>
        <x14:conditionalFormatting xmlns:xm="http://schemas.microsoft.com/office/excel/2006/main">
          <x14:cfRule type="dataBar" id="{91473647-DDCD-4E1F-91A9-1788694B3AC7}">
            <x14:dataBar minLength="0" maxLength="100" border="1" negativeBarBorderColorSameAsPositive="0">
              <x14:cfvo type="autoMin"/>
              <x14:cfvo type="autoMax"/>
              <x14:borderColor rgb="FF63C384"/>
              <x14:negativeFillColor rgb="FFFF0000"/>
              <x14:negativeBorderColor rgb="FFFF0000"/>
              <x14:axisColor rgb="FF000000"/>
            </x14:dataBar>
          </x14:cfRule>
          <xm:sqref>O47:O51</xm:sqref>
        </x14:conditionalFormatting>
        <x14:conditionalFormatting xmlns:xm="http://schemas.microsoft.com/office/excel/2006/main">
          <x14:cfRule type="dataBar" id="{49663302-3B0B-45C9-828E-29AC0AD39EDC}">
            <x14:dataBar minLength="0" maxLength="100" border="1" negativeBarBorderColorSameAsPositive="0">
              <x14:cfvo type="autoMin"/>
              <x14:cfvo type="autoMax"/>
              <x14:borderColor rgb="FF63C384"/>
              <x14:negativeFillColor rgb="FFFF0000"/>
              <x14:negativeBorderColor rgb="FFFF0000"/>
              <x14:axisColor rgb="FF000000"/>
            </x14:dataBar>
          </x14:cfRule>
          <xm:sqref>Q47:Q51</xm:sqref>
        </x14:conditionalFormatting>
        <x14:conditionalFormatting xmlns:xm="http://schemas.microsoft.com/office/excel/2006/main">
          <x14:cfRule type="dataBar" id="{9A11538C-590D-492D-B493-74520236C980}">
            <x14:dataBar minLength="0" maxLength="100" border="1" negativeBarBorderColorSameAsPositive="0">
              <x14:cfvo type="autoMin"/>
              <x14:cfvo type="autoMax"/>
              <x14:borderColor rgb="FF63C384"/>
              <x14:negativeFillColor rgb="FFFF0000"/>
              <x14:negativeBorderColor rgb="FFFF0000"/>
              <x14:axisColor rgb="FF000000"/>
            </x14:dataBar>
          </x14:cfRule>
          <xm:sqref>S47:S51</xm:sqref>
        </x14:conditionalFormatting>
        <x14:conditionalFormatting xmlns:xm="http://schemas.microsoft.com/office/excel/2006/main">
          <x14:cfRule type="dataBar" id="{B83B4805-7D18-4B15-B6AC-833B0648EAF5}">
            <x14:dataBar minLength="0" maxLength="100" border="1" negativeBarBorderColorSameAsPositive="0">
              <x14:cfvo type="autoMin"/>
              <x14:cfvo type="autoMax"/>
              <x14:borderColor rgb="FF63C384"/>
              <x14:negativeFillColor rgb="FFFF0000"/>
              <x14:negativeBorderColor rgb="FFFF0000"/>
              <x14:axisColor rgb="FF000000"/>
            </x14:dataBar>
          </x14:cfRule>
          <xm:sqref>U47:U51</xm:sqref>
        </x14:conditionalFormatting>
        <x14:conditionalFormatting xmlns:xm="http://schemas.microsoft.com/office/excel/2006/main">
          <x14:cfRule type="dataBar" id="{5B1E950D-3F84-4FED-862B-D392809EED29}">
            <x14:dataBar minLength="0" maxLength="100" border="1" negativeBarBorderColorSameAsPositive="0">
              <x14:cfvo type="autoMin"/>
              <x14:cfvo type="autoMax"/>
              <x14:borderColor rgb="FF63C384"/>
              <x14:negativeFillColor rgb="FFFF0000"/>
              <x14:negativeBorderColor rgb="FFFF0000"/>
              <x14:axisColor rgb="FF000000"/>
            </x14:dataBar>
          </x14:cfRule>
          <xm:sqref>W47:W51</xm:sqref>
        </x14:conditionalFormatting>
        <x14:conditionalFormatting xmlns:xm="http://schemas.microsoft.com/office/excel/2006/main">
          <x14:cfRule type="dataBar" id="{48B6FFCD-6B15-482B-9E50-6E7B889788A0}">
            <x14:dataBar minLength="0" maxLength="100" border="1" negativeBarBorderColorSameAsPositive="0">
              <x14:cfvo type="autoMin"/>
              <x14:cfvo type="autoMax"/>
              <x14:borderColor rgb="FF63C384"/>
              <x14:negativeFillColor rgb="FFFF0000"/>
              <x14:negativeBorderColor rgb="FFFF0000"/>
              <x14:axisColor rgb="FF000000"/>
            </x14:dataBar>
          </x14:cfRule>
          <xm:sqref>Y47:Y51</xm:sqref>
        </x14:conditionalFormatting>
        <x14:conditionalFormatting xmlns:xm="http://schemas.microsoft.com/office/excel/2006/main">
          <x14:cfRule type="dataBar" id="{08F3EAA6-46F1-475C-B8B0-E91498D5A6AA}">
            <x14:dataBar minLength="0" maxLength="100" border="1" negativeBarBorderColorSameAsPositive="0">
              <x14:cfvo type="autoMin"/>
              <x14:cfvo type="autoMax"/>
              <x14:borderColor rgb="FF63C384"/>
              <x14:negativeFillColor rgb="FFFF0000"/>
              <x14:negativeBorderColor rgb="FFFF0000"/>
              <x14:axisColor rgb="FF000000"/>
            </x14:dataBar>
          </x14:cfRule>
          <xm:sqref>AA47:AA51</xm:sqref>
        </x14:conditionalFormatting>
        <x14:conditionalFormatting xmlns:xm="http://schemas.microsoft.com/office/excel/2006/main">
          <x14:cfRule type="dataBar" id="{52D297C7-70F0-4AFF-9259-1EAF85000BB3}">
            <x14:dataBar minLength="0" maxLength="100" border="1" negativeBarBorderColorSameAsPositive="0">
              <x14:cfvo type="autoMin"/>
              <x14:cfvo type="autoMax"/>
              <x14:borderColor rgb="FF63C384"/>
              <x14:negativeFillColor rgb="FFFF0000"/>
              <x14:negativeBorderColor rgb="FFFF0000"/>
              <x14:axisColor rgb="FF000000"/>
            </x14:dataBar>
          </x14:cfRule>
          <xm:sqref>AC47:AC51</xm:sqref>
        </x14:conditionalFormatting>
        <x14:conditionalFormatting xmlns:xm="http://schemas.microsoft.com/office/excel/2006/main">
          <x14:cfRule type="dataBar" id="{E11E4D26-A72E-4720-A76A-6A2F9862DA57}">
            <x14:dataBar minLength="0" maxLength="100" border="1" negativeBarBorderColorSameAsPositive="0">
              <x14:cfvo type="autoMin"/>
              <x14:cfvo type="autoMax"/>
              <x14:borderColor rgb="FF63C384"/>
              <x14:negativeFillColor rgb="FFFF0000"/>
              <x14:negativeBorderColor rgb="FFFF0000"/>
              <x14:axisColor rgb="FF000000"/>
            </x14:dataBar>
          </x14:cfRule>
          <xm:sqref>AE47:AE51</xm:sqref>
        </x14:conditionalFormatting>
        <x14:conditionalFormatting xmlns:xm="http://schemas.microsoft.com/office/excel/2006/main">
          <x14:cfRule type="dataBar" id="{D25F7926-6BC7-4FF3-BB10-ED5E0BA42013}">
            <x14:dataBar minLength="0" maxLength="100" border="1" negativeBarBorderColorSameAsPositive="0">
              <x14:cfvo type="autoMin"/>
              <x14:cfvo type="autoMax"/>
              <x14:borderColor rgb="FF63C384"/>
              <x14:negativeFillColor rgb="FFFF0000"/>
              <x14:negativeBorderColor rgb="FFFF0000"/>
              <x14:axisColor rgb="FF000000"/>
            </x14:dataBar>
          </x14:cfRule>
          <xm:sqref>AG47:AG51</xm:sqref>
        </x14:conditionalFormatting>
        <x14:conditionalFormatting xmlns:xm="http://schemas.microsoft.com/office/excel/2006/main">
          <x14:cfRule type="dataBar" id="{77BDD50A-1B69-4094-89B7-3454C7CD6F13}">
            <x14:dataBar minLength="0" maxLength="100" border="1" negativeBarBorderColorSameAsPositive="0">
              <x14:cfvo type="autoMin"/>
              <x14:cfvo type="autoMax"/>
              <x14:borderColor rgb="FF63C384"/>
              <x14:negativeFillColor rgb="FFFF0000"/>
              <x14:negativeBorderColor rgb="FFFF0000"/>
              <x14:axisColor rgb="FF000000"/>
            </x14:dataBar>
          </x14:cfRule>
          <xm:sqref>AI47:AI51</xm:sqref>
        </x14:conditionalFormatting>
        <x14:conditionalFormatting xmlns:xm="http://schemas.microsoft.com/office/excel/2006/main">
          <x14:cfRule type="dataBar" id="{B1A4F282-9C38-4F6C-BC01-B11C73B5A563}">
            <x14:dataBar minLength="0" maxLength="100" border="1" negativeBarBorderColorSameAsPositive="0">
              <x14:cfvo type="autoMin"/>
              <x14:cfvo type="autoMax"/>
              <x14:borderColor rgb="FF63C384"/>
              <x14:negativeFillColor rgb="FFFF0000"/>
              <x14:negativeBorderColor rgb="FFFF0000"/>
              <x14:axisColor rgb="FF000000"/>
            </x14:dataBar>
          </x14:cfRule>
          <xm:sqref>AK47:AK51</xm:sqref>
        </x14:conditionalFormatting>
        <x14:conditionalFormatting xmlns:xm="http://schemas.microsoft.com/office/excel/2006/main">
          <x14:cfRule type="dataBar" id="{21190506-D7AF-4CEE-8C34-ABB2E4FC009A}">
            <x14:dataBar minLength="0" maxLength="100" border="1" negativeBarBorderColorSameAsPositive="0">
              <x14:cfvo type="autoMin"/>
              <x14:cfvo type="autoMax"/>
              <x14:borderColor rgb="FF63C384"/>
              <x14:negativeFillColor rgb="FFFF0000"/>
              <x14:negativeBorderColor rgb="FFFF0000"/>
              <x14:axisColor rgb="FF000000"/>
            </x14:dataBar>
          </x14:cfRule>
          <xm:sqref>AY47:AY51</xm:sqref>
        </x14:conditionalFormatting>
        <x14:conditionalFormatting xmlns:xm="http://schemas.microsoft.com/office/excel/2006/main">
          <x14:cfRule type="dataBar" id="{207A9919-B1F6-4050-B33B-A70145B599CD}">
            <x14:dataBar minLength="0" maxLength="100" border="1" negativeBarBorderColorSameAsPositive="0">
              <x14:cfvo type="autoMin"/>
              <x14:cfvo type="autoMax"/>
              <x14:borderColor rgb="FF63C384"/>
              <x14:negativeFillColor rgb="FFFF0000"/>
              <x14:negativeBorderColor rgb="FFFF0000"/>
              <x14:axisColor rgb="FF000000"/>
            </x14:dataBar>
          </x14:cfRule>
          <xm:sqref>BA47:BA51</xm:sqref>
        </x14:conditionalFormatting>
        <x14:conditionalFormatting xmlns:xm="http://schemas.microsoft.com/office/excel/2006/main">
          <x14:cfRule type="dataBar" id="{AC5A35A1-186E-43F9-A558-937DB20084E2}">
            <x14:dataBar minLength="0" maxLength="100" border="1" negativeBarBorderColorSameAsPositive="0">
              <x14:cfvo type="autoMin"/>
              <x14:cfvo type="autoMax"/>
              <x14:borderColor rgb="FF63C384"/>
              <x14:negativeFillColor rgb="FFFF0000"/>
              <x14:negativeBorderColor rgb="FFFF0000"/>
              <x14:axisColor rgb="FF000000"/>
            </x14:dataBar>
          </x14:cfRule>
          <xm:sqref>BC47:BC51</xm:sqref>
        </x14:conditionalFormatting>
        <x14:conditionalFormatting xmlns:xm="http://schemas.microsoft.com/office/excel/2006/main">
          <x14:cfRule type="dataBar" id="{E29F4330-8D26-4EEF-9715-E847A467708D}">
            <x14:dataBar minLength="0" maxLength="100" border="1" negativeBarBorderColorSameAsPositive="0">
              <x14:cfvo type="autoMin"/>
              <x14:cfvo type="autoMax"/>
              <x14:borderColor rgb="FF63C384"/>
              <x14:negativeFillColor rgb="FFFF0000"/>
              <x14:negativeBorderColor rgb="FFFF0000"/>
              <x14:axisColor rgb="FF000000"/>
            </x14:dataBar>
          </x14:cfRule>
          <xm:sqref>BE47:BE51</xm:sqref>
        </x14:conditionalFormatting>
        <x14:conditionalFormatting xmlns:xm="http://schemas.microsoft.com/office/excel/2006/main">
          <x14:cfRule type="dataBar" id="{B63837EF-CC04-4922-B24D-95FD78A203C1}">
            <x14:dataBar minLength="0" maxLength="100" border="1" negativeBarBorderColorSameAsPositive="0">
              <x14:cfvo type="autoMin"/>
              <x14:cfvo type="autoMax"/>
              <x14:borderColor rgb="FF63C384"/>
              <x14:negativeFillColor rgb="FFFF0000"/>
              <x14:negativeBorderColor rgb="FFFF0000"/>
              <x14:axisColor rgb="FF000000"/>
            </x14:dataBar>
          </x14:cfRule>
          <xm:sqref>BK47:BK51</xm:sqref>
        </x14:conditionalFormatting>
        <x14:conditionalFormatting xmlns:xm="http://schemas.microsoft.com/office/excel/2006/main">
          <x14:cfRule type="dataBar" id="{F8868EA5-1C26-4DF1-937B-9C3327879C6C}">
            <x14:dataBar minLength="0" maxLength="100" border="1" negativeBarBorderColorSameAsPositive="0">
              <x14:cfvo type="autoMin"/>
              <x14:cfvo type="autoMax"/>
              <x14:borderColor rgb="FF63C384"/>
              <x14:negativeFillColor rgb="FFFF0000"/>
              <x14:negativeBorderColor rgb="FFFF0000"/>
              <x14:axisColor rgb="FF000000"/>
            </x14:dataBar>
          </x14:cfRule>
          <xm:sqref>BI47:BI51</xm:sqref>
        </x14:conditionalFormatting>
        <x14:conditionalFormatting xmlns:xm="http://schemas.microsoft.com/office/excel/2006/main">
          <x14:cfRule type="dataBar" id="{6AE8908E-12E8-47A7-8B90-3355B2B9B1EB}">
            <x14:dataBar minLength="0" maxLength="100" border="1" negativeBarBorderColorSameAsPositive="0">
              <x14:cfvo type="autoMin"/>
              <x14:cfvo type="autoMax"/>
              <x14:borderColor rgb="FF63C384"/>
              <x14:negativeFillColor rgb="FFFF0000"/>
              <x14:negativeBorderColor rgb="FFFF0000"/>
              <x14:axisColor rgb="FF000000"/>
            </x14:dataBar>
          </x14:cfRule>
          <xm:sqref>BG47:BG51</xm:sqref>
        </x14:conditionalFormatting>
        <x14:conditionalFormatting xmlns:xm="http://schemas.microsoft.com/office/excel/2006/main">
          <x14:cfRule type="dataBar" id="{576AC8BA-1132-4CAB-B200-9D381F170585}">
            <x14:dataBar minLength="0" maxLength="100" border="1" negativeBarBorderColorSameAsPositive="0">
              <x14:cfvo type="autoMin"/>
              <x14:cfvo type="autoMax"/>
              <x14:borderColor rgb="FF63C384"/>
              <x14:negativeFillColor rgb="FFFF0000"/>
              <x14:negativeBorderColor rgb="FFFF0000"/>
              <x14:axisColor rgb="FF000000"/>
            </x14:dataBar>
          </x14:cfRule>
          <xm:sqref>AM47:AM51</xm:sqref>
        </x14:conditionalFormatting>
        <x14:conditionalFormatting xmlns:xm="http://schemas.microsoft.com/office/excel/2006/main">
          <x14:cfRule type="dataBar" id="{C37AF576-DD2B-4B40-BA4C-028B0EAADA2F}">
            <x14:dataBar minLength="0" maxLength="100" border="1" negativeBarBorderColorSameAsPositive="0">
              <x14:cfvo type="autoMin"/>
              <x14:cfvo type="autoMax"/>
              <x14:borderColor rgb="FF63C384"/>
              <x14:negativeFillColor rgb="FFFF0000"/>
              <x14:negativeBorderColor rgb="FFFF0000"/>
              <x14:axisColor rgb="FF000000"/>
            </x14:dataBar>
          </x14:cfRule>
          <xm:sqref>AQ47:AQ51</xm:sqref>
        </x14:conditionalFormatting>
        <x14:conditionalFormatting xmlns:xm="http://schemas.microsoft.com/office/excel/2006/main">
          <x14:cfRule type="dataBar" id="{BD5D043F-00F8-456A-BF9B-94B70C8F00A1}">
            <x14:dataBar minLength="0" maxLength="100" border="1" negativeBarBorderColorSameAsPositive="0">
              <x14:cfvo type="autoMin"/>
              <x14:cfvo type="autoMax"/>
              <x14:borderColor rgb="FF63C384"/>
              <x14:negativeFillColor rgb="FFFF0000"/>
              <x14:negativeBorderColor rgb="FFFF0000"/>
              <x14:axisColor rgb="FF000000"/>
            </x14:dataBar>
          </x14:cfRule>
          <xm:sqref>AS47:AS51</xm:sqref>
        </x14:conditionalFormatting>
        <x14:conditionalFormatting xmlns:xm="http://schemas.microsoft.com/office/excel/2006/main">
          <x14:cfRule type="dataBar" id="{61164ECA-33E4-4903-896D-B5607F9FCEB9}">
            <x14:dataBar minLength="0" maxLength="100" border="1" negativeBarBorderColorSameAsPositive="0">
              <x14:cfvo type="autoMin"/>
              <x14:cfvo type="autoMax"/>
              <x14:borderColor rgb="FF63C384"/>
              <x14:negativeFillColor rgb="FFFF0000"/>
              <x14:negativeBorderColor rgb="FFFF0000"/>
              <x14:axisColor rgb="FF000000"/>
            </x14:dataBar>
          </x14:cfRule>
          <xm:sqref>AO47:AO51</xm:sqref>
        </x14:conditionalFormatting>
        <x14:conditionalFormatting xmlns:xm="http://schemas.microsoft.com/office/excel/2006/main">
          <x14:cfRule type="dataBar" id="{2AE19F34-7474-4A14-8F11-FB62C547DCE7}">
            <x14:dataBar minLength="0" maxLength="100" border="1" negativeBarBorderColorSameAsPositive="0">
              <x14:cfvo type="autoMin"/>
              <x14:cfvo type="autoMax"/>
              <x14:borderColor rgb="FF63C384"/>
              <x14:negativeFillColor rgb="FFFF0000"/>
              <x14:negativeBorderColor rgb="FFFF0000"/>
              <x14:axisColor rgb="FF000000"/>
            </x14:dataBar>
          </x14:cfRule>
          <xm:sqref>AU47:AU51</xm:sqref>
        </x14:conditionalFormatting>
        <x14:conditionalFormatting xmlns:xm="http://schemas.microsoft.com/office/excel/2006/main">
          <x14:cfRule type="dataBar" id="{C50755C0-F29A-452A-B2FF-5F4F5A27A02E}">
            <x14:dataBar minLength="0" maxLength="100" border="1" negativeBarBorderColorSameAsPositive="0">
              <x14:cfvo type="autoMin"/>
              <x14:cfvo type="autoMax"/>
              <x14:borderColor rgb="FF63C384"/>
              <x14:negativeFillColor rgb="FFFF0000"/>
              <x14:negativeBorderColor rgb="FFFF0000"/>
              <x14:axisColor rgb="FF000000"/>
            </x14:dataBar>
          </x14:cfRule>
          <xm:sqref>AW47:AW51</xm:sqref>
        </x14:conditionalFormatting>
        <x14:conditionalFormatting xmlns:xm="http://schemas.microsoft.com/office/excel/2006/main">
          <x14:cfRule type="dataBar" id="{32ADFB9D-BDD5-4DF2-86C7-85EB930E91C5}">
            <x14:dataBar minLength="0" maxLength="100" border="1" negativeBarBorderColorSameAsPositive="0">
              <x14:cfvo type="autoMin"/>
              <x14:cfvo type="autoMax"/>
              <x14:borderColor rgb="FF63C384"/>
              <x14:negativeFillColor rgb="FFFF0000"/>
              <x14:negativeBorderColor rgb="FFFF0000"/>
              <x14:axisColor rgb="FF000000"/>
            </x14:dataBar>
          </x14:cfRule>
          <xm:sqref>C57:C61</xm:sqref>
        </x14:conditionalFormatting>
        <x14:conditionalFormatting xmlns:xm="http://schemas.microsoft.com/office/excel/2006/main">
          <x14:cfRule type="dataBar" id="{34207560-1038-4C79-9EEE-A0E551570064}">
            <x14:dataBar minLength="0" maxLength="100" border="1" negativeBarBorderColorSameAsPositive="0">
              <x14:cfvo type="autoMin"/>
              <x14:cfvo type="autoMax"/>
              <x14:borderColor rgb="FF63C384"/>
              <x14:negativeFillColor rgb="FFFF0000"/>
              <x14:negativeBorderColor rgb="FFFF0000"/>
              <x14:axisColor rgb="FF000000"/>
            </x14:dataBar>
          </x14:cfRule>
          <xm:sqref>E57:E61</xm:sqref>
        </x14:conditionalFormatting>
        <x14:conditionalFormatting xmlns:xm="http://schemas.microsoft.com/office/excel/2006/main">
          <x14:cfRule type="dataBar" id="{1C9A10C5-16CE-4EE8-AA20-E18EAB8DF76A}">
            <x14:dataBar minLength="0" maxLength="100" border="1" negativeBarBorderColorSameAsPositive="0">
              <x14:cfvo type="autoMin"/>
              <x14:cfvo type="autoMax"/>
              <x14:borderColor rgb="FF63C384"/>
              <x14:negativeFillColor rgb="FFFF0000"/>
              <x14:negativeBorderColor rgb="FFFF0000"/>
              <x14:axisColor rgb="FF000000"/>
            </x14:dataBar>
          </x14:cfRule>
          <xm:sqref>G57:G61</xm:sqref>
        </x14:conditionalFormatting>
        <x14:conditionalFormatting xmlns:xm="http://schemas.microsoft.com/office/excel/2006/main">
          <x14:cfRule type="dataBar" id="{47839140-D093-401C-B441-A575BD47379D}">
            <x14:dataBar minLength="0" maxLength="100" border="1" negativeBarBorderColorSameAsPositive="0">
              <x14:cfvo type="autoMin"/>
              <x14:cfvo type="autoMax"/>
              <x14:borderColor rgb="FF63C384"/>
              <x14:negativeFillColor rgb="FFFF0000"/>
              <x14:negativeBorderColor rgb="FFFF0000"/>
              <x14:axisColor rgb="FF000000"/>
            </x14:dataBar>
          </x14:cfRule>
          <xm:sqref>K57:K61</xm:sqref>
        </x14:conditionalFormatting>
        <x14:conditionalFormatting xmlns:xm="http://schemas.microsoft.com/office/excel/2006/main">
          <x14:cfRule type="dataBar" id="{23832B76-C6D7-429C-AD7C-AC3B26D85F5C}">
            <x14:dataBar minLength="0" maxLength="100" border="1" negativeBarBorderColorSameAsPositive="0">
              <x14:cfvo type="autoMin"/>
              <x14:cfvo type="autoMax"/>
              <x14:borderColor rgb="FF63C384"/>
              <x14:negativeFillColor rgb="FFFF0000"/>
              <x14:negativeBorderColor rgb="FFFF0000"/>
              <x14:axisColor rgb="FF000000"/>
            </x14:dataBar>
          </x14:cfRule>
          <xm:sqref>I57:I61</xm:sqref>
        </x14:conditionalFormatting>
        <x14:conditionalFormatting xmlns:xm="http://schemas.microsoft.com/office/excel/2006/main">
          <x14:cfRule type="dataBar" id="{F3E88D91-0E94-404E-81E5-A3DE66D29954}">
            <x14:dataBar minLength="0" maxLength="100" border="1" negativeBarBorderColorSameAsPositive="0">
              <x14:cfvo type="autoMin"/>
              <x14:cfvo type="autoMax"/>
              <x14:borderColor rgb="FF63C384"/>
              <x14:negativeFillColor rgb="FFFF0000"/>
              <x14:negativeBorderColor rgb="FFFF0000"/>
              <x14:axisColor rgb="FF000000"/>
            </x14:dataBar>
          </x14:cfRule>
          <xm:sqref>M57:M61</xm:sqref>
        </x14:conditionalFormatting>
        <x14:conditionalFormatting xmlns:xm="http://schemas.microsoft.com/office/excel/2006/main">
          <x14:cfRule type="dataBar" id="{73D79281-A371-44DF-9F87-5C36F523A0B3}">
            <x14:dataBar minLength="0" maxLength="100" border="1" negativeBarBorderColorSameAsPositive="0">
              <x14:cfvo type="autoMin"/>
              <x14:cfvo type="autoMax"/>
              <x14:borderColor rgb="FF63C384"/>
              <x14:negativeFillColor rgb="FFFF0000"/>
              <x14:negativeBorderColor rgb="FFFF0000"/>
              <x14:axisColor rgb="FF000000"/>
            </x14:dataBar>
          </x14:cfRule>
          <xm:sqref>O57:O61</xm:sqref>
        </x14:conditionalFormatting>
        <x14:conditionalFormatting xmlns:xm="http://schemas.microsoft.com/office/excel/2006/main">
          <x14:cfRule type="dataBar" id="{479D7291-F8DD-4EA6-A23F-AC4D6B3063A4}">
            <x14:dataBar minLength="0" maxLength="100" border="1" negativeBarBorderColorSameAsPositive="0">
              <x14:cfvo type="autoMin"/>
              <x14:cfvo type="autoMax"/>
              <x14:borderColor rgb="FF63C384"/>
              <x14:negativeFillColor rgb="FFFF0000"/>
              <x14:negativeBorderColor rgb="FFFF0000"/>
              <x14:axisColor rgb="FF000000"/>
            </x14:dataBar>
          </x14:cfRule>
          <xm:sqref>Q57:Q61</xm:sqref>
        </x14:conditionalFormatting>
        <x14:conditionalFormatting xmlns:xm="http://schemas.microsoft.com/office/excel/2006/main">
          <x14:cfRule type="dataBar" id="{D139083F-D60B-49F7-A8DB-5C9D08AB303C}">
            <x14:dataBar minLength="0" maxLength="100" border="1" negativeBarBorderColorSameAsPositive="0">
              <x14:cfvo type="autoMin"/>
              <x14:cfvo type="autoMax"/>
              <x14:borderColor rgb="FF63C384"/>
              <x14:negativeFillColor rgb="FFFF0000"/>
              <x14:negativeBorderColor rgb="FFFF0000"/>
              <x14:axisColor rgb="FF000000"/>
            </x14:dataBar>
          </x14:cfRule>
          <xm:sqref>S57:S61</xm:sqref>
        </x14:conditionalFormatting>
        <x14:conditionalFormatting xmlns:xm="http://schemas.microsoft.com/office/excel/2006/main">
          <x14:cfRule type="dataBar" id="{9C48B276-7970-4FF8-A200-C4B5A1E3C743}">
            <x14:dataBar minLength="0" maxLength="100" border="1" negativeBarBorderColorSameAsPositive="0">
              <x14:cfvo type="autoMin"/>
              <x14:cfvo type="autoMax"/>
              <x14:borderColor rgb="FF63C384"/>
              <x14:negativeFillColor rgb="FFFF0000"/>
              <x14:negativeBorderColor rgb="FFFF0000"/>
              <x14:axisColor rgb="FF000000"/>
            </x14:dataBar>
          </x14:cfRule>
          <xm:sqref>U57:U61</xm:sqref>
        </x14:conditionalFormatting>
        <x14:conditionalFormatting xmlns:xm="http://schemas.microsoft.com/office/excel/2006/main">
          <x14:cfRule type="dataBar" id="{CFE95691-E164-4BF7-905C-3A08B7337D31}">
            <x14:dataBar minLength="0" maxLength="100" border="1" negativeBarBorderColorSameAsPositive="0">
              <x14:cfvo type="autoMin"/>
              <x14:cfvo type="autoMax"/>
              <x14:borderColor rgb="FF63C384"/>
              <x14:negativeFillColor rgb="FFFF0000"/>
              <x14:negativeBorderColor rgb="FFFF0000"/>
              <x14:axisColor rgb="FF000000"/>
            </x14:dataBar>
          </x14:cfRule>
          <xm:sqref>W57:W61</xm:sqref>
        </x14:conditionalFormatting>
        <x14:conditionalFormatting xmlns:xm="http://schemas.microsoft.com/office/excel/2006/main">
          <x14:cfRule type="dataBar" id="{DBA0FA52-39A4-4248-AF37-7CBC83BF74E9}">
            <x14:dataBar minLength="0" maxLength="100" border="1" negativeBarBorderColorSameAsPositive="0">
              <x14:cfvo type="autoMin"/>
              <x14:cfvo type="autoMax"/>
              <x14:borderColor rgb="FF63C384"/>
              <x14:negativeFillColor rgb="FFFF0000"/>
              <x14:negativeBorderColor rgb="FFFF0000"/>
              <x14:axisColor rgb="FF000000"/>
            </x14:dataBar>
          </x14:cfRule>
          <xm:sqref>Y57:Y61</xm:sqref>
        </x14:conditionalFormatting>
        <x14:conditionalFormatting xmlns:xm="http://schemas.microsoft.com/office/excel/2006/main">
          <x14:cfRule type="dataBar" id="{E571A3A2-423D-405A-9223-D466310DC471}">
            <x14:dataBar minLength="0" maxLength="100" border="1" negativeBarBorderColorSameAsPositive="0">
              <x14:cfvo type="autoMin"/>
              <x14:cfvo type="autoMax"/>
              <x14:borderColor rgb="FF63C384"/>
              <x14:negativeFillColor rgb="FFFF0000"/>
              <x14:negativeBorderColor rgb="FFFF0000"/>
              <x14:axisColor rgb="FF000000"/>
            </x14:dataBar>
          </x14:cfRule>
          <xm:sqref>AA57:AA61</xm:sqref>
        </x14:conditionalFormatting>
        <x14:conditionalFormatting xmlns:xm="http://schemas.microsoft.com/office/excel/2006/main">
          <x14:cfRule type="dataBar" id="{F833DBC7-26F7-4989-983B-CE9554572707}">
            <x14:dataBar minLength="0" maxLength="100" border="1" negativeBarBorderColorSameAsPositive="0">
              <x14:cfvo type="autoMin"/>
              <x14:cfvo type="autoMax"/>
              <x14:borderColor rgb="FF63C384"/>
              <x14:negativeFillColor rgb="FFFF0000"/>
              <x14:negativeBorderColor rgb="FFFF0000"/>
              <x14:axisColor rgb="FF000000"/>
            </x14:dataBar>
          </x14:cfRule>
          <xm:sqref>AC57:AC61</xm:sqref>
        </x14:conditionalFormatting>
        <x14:conditionalFormatting xmlns:xm="http://schemas.microsoft.com/office/excel/2006/main">
          <x14:cfRule type="dataBar" id="{A2266C17-DD6D-45C4-A695-62F30DFA1F6C}">
            <x14:dataBar minLength="0" maxLength="100" border="1" negativeBarBorderColorSameAsPositive="0">
              <x14:cfvo type="autoMin"/>
              <x14:cfvo type="autoMax"/>
              <x14:borderColor rgb="FF63C384"/>
              <x14:negativeFillColor rgb="FFFF0000"/>
              <x14:negativeBorderColor rgb="FFFF0000"/>
              <x14:axisColor rgb="FF000000"/>
            </x14:dataBar>
          </x14:cfRule>
          <xm:sqref>AE57:AE61</xm:sqref>
        </x14:conditionalFormatting>
        <x14:conditionalFormatting xmlns:xm="http://schemas.microsoft.com/office/excel/2006/main">
          <x14:cfRule type="dataBar" id="{ABF6EBCE-E5DF-43EB-8302-665978BEE3B3}">
            <x14:dataBar minLength="0" maxLength="100" border="1" negativeBarBorderColorSameAsPositive="0">
              <x14:cfvo type="autoMin"/>
              <x14:cfvo type="autoMax"/>
              <x14:borderColor rgb="FF63C384"/>
              <x14:negativeFillColor rgb="FFFF0000"/>
              <x14:negativeBorderColor rgb="FFFF0000"/>
              <x14:axisColor rgb="FF000000"/>
            </x14:dataBar>
          </x14:cfRule>
          <xm:sqref>AG57:AG61</xm:sqref>
        </x14:conditionalFormatting>
        <x14:conditionalFormatting xmlns:xm="http://schemas.microsoft.com/office/excel/2006/main">
          <x14:cfRule type="dataBar" id="{90DA05EC-9082-4A39-966E-2042867DE1EC}">
            <x14:dataBar minLength="0" maxLength="100" border="1" negativeBarBorderColorSameAsPositive="0">
              <x14:cfvo type="autoMin"/>
              <x14:cfvo type="autoMax"/>
              <x14:borderColor rgb="FF63C384"/>
              <x14:negativeFillColor rgb="FFFF0000"/>
              <x14:negativeBorderColor rgb="FFFF0000"/>
              <x14:axisColor rgb="FF000000"/>
            </x14:dataBar>
          </x14:cfRule>
          <xm:sqref>AI57:AI61</xm:sqref>
        </x14:conditionalFormatting>
        <x14:conditionalFormatting xmlns:xm="http://schemas.microsoft.com/office/excel/2006/main">
          <x14:cfRule type="dataBar" id="{309F7DA7-DC79-4F51-A1CE-02A71340A4C8}">
            <x14:dataBar minLength="0" maxLength="100" border="1" negativeBarBorderColorSameAsPositive="0">
              <x14:cfvo type="autoMin"/>
              <x14:cfvo type="autoMax"/>
              <x14:borderColor rgb="FF63C384"/>
              <x14:negativeFillColor rgb="FFFF0000"/>
              <x14:negativeBorderColor rgb="FFFF0000"/>
              <x14:axisColor rgb="FF000000"/>
            </x14:dataBar>
          </x14:cfRule>
          <xm:sqref>AK57:AK61</xm:sqref>
        </x14:conditionalFormatting>
        <x14:conditionalFormatting xmlns:xm="http://schemas.microsoft.com/office/excel/2006/main">
          <x14:cfRule type="dataBar" id="{57A653B4-4484-46EA-9BD3-3B5580078228}">
            <x14:dataBar minLength="0" maxLength="100" border="1" negativeBarBorderColorSameAsPositive="0">
              <x14:cfvo type="autoMin"/>
              <x14:cfvo type="autoMax"/>
              <x14:borderColor rgb="FF63C384"/>
              <x14:negativeFillColor rgb="FFFF0000"/>
              <x14:negativeBorderColor rgb="FFFF0000"/>
              <x14:axisColor rgb="FF000000"/>
            </x14:dataBar>
          </x14:cfRule>
          <xm:sqref>AY57:AY61</xm:sqref>
        </x14:conditionalFormatting>
        <x14:conditionalFormatting xmlns:xm="http://schemas.microsoft.com/office/excel/2006/main">
          <x14:cfRule type="dataBar" id="{EB39836D-5878-4330-9FD4-3A04D1C20486}">
            <x14:dataBar minLength="0" maxLength="100" border="1" negativeBarBorderColorSameAsPositive="0">
              <x14:cfvo type="autoMin"/>
              <x14:cfvo type="autoMax"/>
              <x14:borderColor rgb="FF63C384"/>
              <x14:negativeFillColor rgb="FFFF0000"/>
              <x14:negativeBorderColor rgb="FFFF0000"/>
              <x14:axisColor rgb="FF000000"/>
            </x14:dataBar>
          </x14:cfRule>
          <xm:sqref>BA57:BA61</xm:sqref>
        </x14:conditionalFormatting>
        <x14:conditionalFormatting xmlns:xm="http://schemas.microsoft.com/office/excel/2006/main">
          <x14:cfRule type="dataBar" id="{E012F312-96E5-479F-A18B-79121D0BA870}">
            <x14:dataBar minLength="0" maxLength="100" border="1" negativeBarBorderColorSameAsPositive="0">
              <x14:cfvo type="autoMin"/>
              <x14:cfvo type="autoMax"/>
              <x14:borderColor rgb="FF63C384"/>
              <x14:negativeFillColor rgb="FFFF0000"/>
              <x14:negativeBorderColor rgb="FFFF0000"/>
              <x14:axisColor rgb="FF000000"/>
            </x14:dataBar>
          </x14:cfRule>
          <xm:sqref>BC57:BC61</xm:sqref>
        </x14:conditionalFormatting>
        <x14:conditionalFormatting xmlns:xm="http://schemas.microsoft.com/office/excel/2006/main">
          <x14:cfRule type="dataBar" id="{ECD13741-F931-414F-B08F-ED196F89F4C5}">
            <x14:dataBar minLength="0" maxLength="100" border="1" negativeBarBorderColorSameAsPositive="0">
              <x14:cfvo type="autoMin"/>
              <x14:cfvo type="autoMax"/>
              <x14:borderColor rgb="FF63C384"/>
              <x14:negativeFillColor rgb="FFFF0000"/>
              <x14:negativeBorderColor rgb="FFFF0000"/>
              <x14:axisColor rgb="FF000000"/>
            </x14:dataBar>
          </x14:cfRule>
          <xm:sqref>BE57:BE61</xm:sqref>
        </x14:conditionalFormatting>
        <x14:conditionalFormatting xmlns:xm="http://schemas.microsoft.com/office/excel/2006/main">
          <x14:cfRule type="dataBar" id="{0E3CCA38-BBBD-4E6A-A648-74A3860F513C}">
            <x14:dataBar minLength="0" maxLength="100" border="1" negativeBarBorderColorSameAsPositive="0">
              <x14:cfvo type="autoMin"/>
              <x14:cfvo type="autoMax"/>
              <x14:borderColor rgb="FF63C384"/>
              <x14:negativeFillColor rgb="FFFF0000"/>
              <x14:negativeBorderColor rgb="FFFF0000"/>
              <x14:axisColor rgb="FF000000"/>
            </x14:dataBar>
          </x14:cfRule>
          <xm:sqref>BK57:BK61</xm:sqref>
        </x14:conditionalFormatting>
        <x14:conditionalFormatting xmlns:xm="http://schemas.microsoft.com/office/excel/2006/main">
          <x14:cfRule type="dataBar" id="{5D6422DD-9E7C-4A39-BF32-CA65303504BC}">
            <x14:dataBar minLength="0" maxLength="100" border="1" negativeBarBorderColorSameAsPositive="0">
              <x14:cfvo type="autoMin"/>
              <x14:cfvo type="autoMax"/>
              <x14:borderColor rgb="FF63C384"/>
              <x14:negativeFillColor rgb="FFFF0000"/>
              <x14:negativeBorderColor rgb="FFFF0000"/>
              <x14:axisColor rgb="FF000000"/>
            </x14:dataBar>
          </x14:cfRule>
          <xm:sqref>BI57:BI61</xm:sqref>
        </x14:conditionalFormatting>
        <x14:conditionalFormatting xmlns:xm="http://schemas.microsoft.com/office/excel/2006/main">
          <x14:cfRule type="dataBar" id="{D780A932-B1D3-48B2-B2DF-9E21C9BD3A83}">
            <x14:dataBar minLength="0" maxLength="100" border="1" negativeBarBorderColorSameAsPositive="0">
              <x14:cfvo type="autoMin"/>
              <x14:cfvo type="autoMax"/>
              <x14:borderColor rgb="FF63C384"/>
              <x14:negativeFillColor rgb="FFFF0000"/>
              <x14:negativeBorderColor rgb="FFFF0000"/>
              <x14:axisColor rgb="FF000000"/>
            </x14:dataBar>
          </x14:cfRule>
          <xm:sqref>BG57:BG61</xm:sqref>
        </x14:conditionalFormatting>
        <x14:conditionalFormatting xmlns:xm="http://schemas.microsoft.com/office/excel/2006/main">
          <x14:cfRule type="dataBar" id="{9F1BBBD5-A347-43DB-9F2A-75CC98C5AF8E}">
            <x14:dataBar minLength="0" maxLength="100" border="1" negativeBarBorderColorSameAsPositive="0">
              <x14:cfvo type="autoMin"/>
              <x14:cfvo type="autoMax"/>
              <x14:borderColor rgb="FF63C384"/>
              <x14:negativeFillColor rgb="FFFF0000"/>
              <x14:negativeBorderColor rgb="FFFF0000"/>
              <x14:axisColor rgb="FF000000"/>
            </x14:dataBar>
          </x14:cfRule>
          <xm:sqref>AM57:AM61</xm:sqref>
        </x14:conditionalFormatting>
        <x14:conditionalFormatting xmlns:xm="http://schemas.microsoft.com/office/excel/2006/main">
          <x14:cfRule type="dataBar" id="{0FDED3B7-F45E-48CB-9CB4-4D6684FED4D6}">
            <x14:dataBar minLength="0" maxLength="100" border="1" negativeBarBorderColorSameAsPositive="0">
              <x14:cfvo type="autoMin"/>
              <x14:cfvo type="autoMax"/>
              <x14:borderColor rgb="FF63C384"/>
              <x14:negativeFillColor rgb="FFFF0000"/>
              <x14:negativeBorderColor rgb="FFFF0000"/>
              <x14:axisColor rgb="FF000000"/>
            </x14:dataBar>
          </x14:cfRule>
          <xm:sqref>AQ57:AQ61</xm:sqref>
        </x14:conditionalFormatting>
        <x14:conditionalFormatting xmlns:xm="http://schemas.microsoft.com/office/excel/2006/main">
          <x14:cfRule type="dataBar" id="{4ED8E237-9334-48DC-B10A-96D7314C2D4D}">
            <x14:dataBar minLength="0" maxLength="100" border="1" negativeBarBorderColorSameAsPositive="0">
              <x14:cfvo type="autoMin"/>
              <x14:cfvo type="autoMax"/>
              <x14:borderColor rgb="FF63C384"/>
              <x14:negativeFillColor rgb="FFFF0000"/>
              <x14:negativeBorderColor rgb="FFFF0000"/>
              <x14:axisColor rgb="FF000000"/>
            </x14:dataBar>
          </x14:cfRule>
          <xm:sqref>AS57:AS61</xm:sqref>
        </x14:conditionalFormatting>
        <x14:conditionalFormatting xmlns:xm="http://schemas.microsoft.com/office/excel/2006/main">
          <x14:cfRule type="dataBar" id="{6A459410-7013-4B06-B412-F9B8F1B489D1}">
            <x14:dataBar minLength="0" maxLength="100" border="1" negativeBarBorderColorSameAsPositive="0">
              <x14:cfvo type="autoMin"/>
              <x14:cfvo type="autoMax"/>
              <x14:borderColor rgb="FF63C384"/>
              <x14:negativeFillColor rgb="FFFF0000"/>
              <x14:negativeBorderColor rgb="FFFF0000"/>
              <x14:axisColor rgb="FF000000"/>
            </x14:dataBar>
          </x14:cfRule>
          <xm:sqref>AO57:AO61</xm:sqref>
        </x14:conditionalFormatting>
        <x14:conditionalFormatting xmlns:xm="http://schemas.microsoft.com/office/excel/2006/main">
          <x14:cfRule type="dataBar" id="{4523918B-4019-42F5-B85C-C0EE9976DFF8}">
            <x14:dataBar minLength="0" maxLength="100" border="1" negativeBarBorderColorSameAsPositive="0">
              <x14:cfvo type="autoMin"/>
              <x14:cfvo type="autoMax"/>
              <x14:borderColor rgb="FF63C384"/>
              <x14:negativeFillColor rgb="FFFF0000"/>
              <x14:negativeBorderColor rgb="FFFF0000"/>
              <x14:axisColor rgb="FF000000"/>
            </x14:dataBar>
          </x14:cfRule>
          <xm:sqref>AU57:AU61</xm:sqref>
        </x14:conditionalFormatting>
        <x14:conditionalFormatting xmlns:xm="http://schemas.microsoft.com/office/excel/2006/main">
          <x14:cfRule type="dataBar" id="{944802A3-08BE-425D-88CB-BAF0AD903F70}">
            <x14:dataBar minLength="0" maxLength="100" border="1" negativeBarBorderColorSameAsPositive="0">
              <x14:cfvo type="autoMin"/>
              <x14:cfvo type="autoMax"/>
              <x14:borderColor rgb="FF63C384"/>
              <x14:negativeFillColor rgb="FFFF0000"/>
              <x14:negativeBorderColor rgb="FFFF0000"/>
              <x14:axisColor rgb="FF000000"/>
            </x14:dataBar>
          </x14:cfRule>
          <xm:sqref>AW57:AW61</xm:sqref>
        </x14:conditionalFormatting>
        <x14:conditionalFormatting xmlns:xm="http://schemas.microsoft.com/office/excel/2006/main">
          <x14:cfRule type="dataBar" id="{62653A8C-466E-4DC6-83D3-FB7F41DB2277}">
            <x14:dataBar minLength="0" maxLength="100" border="1" negativeBarBorderColorSameAsPositive="0">
              <x14:cfvo type="autoMin"/>
              <x14:cfvo type="autoMax"/>
              <x14:borderColor rgb="FF63C384"/>
              <x14:negativeFillColor rgb="FFFF0000"/>
              <x14:negativeBorderColor rgb="FFFF0000"/>
              <x14:axisColor rgb="FF000000"/>
            </x14:dataBar>
          </x14:cfRule>
          <xm:sqref>C67:C71</xm:sqref>
        </x14:conditionalFormatting>
        <x14:conditionalFormatting xmlns:xm="http://schemas.microsoft.com/office/excel/2006/main">
          <x14:cfRule type="dataBar" id="{5A7D450E-EB41-4BFC-A39F-46493EE66EE2}">
            <x14:dataBar minLength="0" maxLength="100" border="1" negativeBarBorderColorSameAsPositive="0">
              <x14:cfvo type="autoMin"/>
              <x14:cfvo type="autoMax"/>
              <x14:borderColor rgb="FF63C384"/>
              <x14:negativeFillColor rgb="FFFF0000"/>
              <x14:negativeBorderColor rgb="FFFF0000"/>
              <x14:axisColor rgb="FF000000"/>
            </x14:dataBar>
          </x14:cfRule>
          <xm:sqref>E67:E71</xm:sqref>
        </x14:conditionalFormatting>
        <x14:conditionalFormatting xmlns:xm="http://schemas.microsoft.com/office/excel/2006/main">
          <x14:cfRule type="dataBar" id="{28324D51-7407-47E9-B6ED-ACDD3479844D}">
            <x14:dataBar minLength="0" maxLength="100" border="1" negativeBarBorderColorSameAsPositive="0">
              <x14:cfvo type="autoMin"/>
              <x14:cfvo type="autoMax"/>
              <x14:borderColor rgb="FF63C384"/>
              <x14:negativeFillColor rgb="FFFF0000"/>
              <x14:negativeBorderColor rgb="FFFF0000"/>
              <x14:axisColor rgb="FF000000"/>
            </x14:dataBar>
          </x14:cfRule>
          <xm:sqref>G67:G71</xm:sqref>
        </x14:conditionalFormatting>
        <x14:conditionalFormatting xmlns:xm="http://schemas.microsoft.com/office/excel/2006/main">
          <x14:cfRule type="dataBar" id="{6FC644E4-0DBF-4AA3-BC0B-7475542A54F0}">
            <x14:dataBar minLength="0" maxLength="100" border="1" negativeBarBorderColorSameAsPositive="0">
              <x14:cfvo type="autoMin"/>
              <x14:cfvo type="autoMax"/>
              <x14:borderColor rgb="FF63C384"/>
              <x14:negativeFillColor rgb="FFFF0000"/>
              <x14:negativeBorderColor rgb="FFFF0000"/>
              <x14:axisColor rgb="FF000000"/>
            </x14:dataBar>
          </x14:cfRule>
          <xm:sqref>K67:K71</xm:sqref>
        </x14:conditionalFormatting>
        <x14:conditionalFormatting xmlns:xm="http://schemas.microsoft.com/office/excel/2006/main">
          <x14:cfRule type="dataBar" id="{FB80D4D6-2C2B-4AC6-BA00-566F93F47D2D}">
            <x14:dataBar minLength="0" maxLength="100" border="1" negativeBarBorderColorSameAsPositive="0">
              <x14:cfvo type="autoMin"/>
              <x14:cfvo type="autoMax"/>
              <x14:borderColor rgb="FF63C384"/>
              <x14:negativeFillColor rgb="FFFF0000"/>
              <x14:negativeBorderColor rgb="FFFF0000"/>
              <x14:axisColor rgb="FF000000"/>
            </x14:dataBar>
          </x14:cfRule>
          <xm:sqref>I67:I71</xm:sqref>
        </x14:conditionalFormatting>
        <x14:conditionalFormatting xmlns:xm="http://schemas.microsoft.com/office/excel/2006/main">
          <x14:cfRule type="dataBar" id="{1B88D9C8-09FD-4986-869E-5361EBF520AA}">
            <x14:dataBar minLength="0" maxLength="100" border="1" negativeBarBorderColorSameAsPositive="0">
              <x14:cfvo type="autoMin"/>
              <x14:cfvo type="autoMax"/>
              <x14:borderColor rgb="FF63C384"/>
              <x14:negativeFillColor rgb="FFFF0000"/>
              <x14:negativeBorderColor rgb="FFFF0000"/>
              <x14:axisColor rgb="FF000000"/>
            </x14:dataBar>
          </x14:cfRule>
          <xm:sqref>M67:M71</xm:sqref>
        </x14:conditionalFormatting>
        <x14:conditionalFormatting xmlns:xm="http://schemas.microsoft.com/office/excel/2006/main">
          <x14:cfRule type="dataBar" id="{042514B9-4FBB-4DF2-A8E7-281D4F356585}">
            <x14:dataBar minLength="0" maxLength="100" border="1" negativeBarBorderColorSameAsPositive="0">
              <x14:cfvo type="autoMin"/>
              <x14:cfvo type="autoMax"/>
              <x14:borderColor rgb="FF63C384"/>
              <x14:negativeFillColor rgb="FFFF0000"/>
              <x14:negativeBorderColor rgb="FFFF0000"/>
              <x14:axisColor rgb="FF000000"/>
            </x14:dataBar>
          </x14:cfRule>
          <xm:sqref>O67:O71</xm:sqref>
        </x14:conditionalFormatting>
        <x14:conditionalFormatting xmlns:xm="http://schemas.microsoft.com/office/excel/2006/main">
          <x14:cfRule type="dataBar" id="{9068F854-09D0-4264-8B0B-212CD958D27E}">
            <x14:dataBar minLength="0" maxLength="100" border="1" negativeBarBorderColorSameAsPositive="0">
              <x14:cfvo type="autoMin"/>
              <x14:cfvo type="autoMax"/>
              <x14:borderColor rgb="FF63C384"/>
              <x14:negativeFillColor rgb="FFFF0000"/>
              <x14:negativeBorderColor rgb="FFFF0000"/>
              <x14:axisColor rgb="FF000000"/>
            </x14:dataBar>
          </x14:cfRule>
          <xm:sqref>Q67:Q71</xm:sqref>
        </x14:conditionalFormatting>
        <x14:conditionalFormatting xmlns:xm="http://schemas.microsoft.com/office/excel/2006/main">
          <x14:cfRule type="dataBar" id="{0A26B778-50FE-423A-A56A-4102A14A0C3C}">
            <x14:dataBar minLength="0" maxLength="100" border="1" negativeBarBorderColorSameAsPositive="0">
              <x14:cfvo type="autoMin"/>
              <x14:cfvo type="autoMax"/>
              <x14:borderColor rgb="FF63C384"/>
              <x14:negativeFillColor rgb="FFFF0000"/>
              <x14:negativeBorderColor rgb="FFFF0000"/>
              <x14:axisColor rgb="FF000000"/>
            </x14:dataBar>
          </x14:cfRule>
          <xm:sqref>S67:S71</xm:sqref>
        </x14:conditionalFormatting>
        <x14:conditionalFormatting xmlns:xm="http://schemas.microsoft.com/office/excel/2006/main">
          <x14:cfRule type="dataBar" id="{B585D1DD-32DD-4B3B-A985-6AFF7D599BAA}">
            <x14:dataBar minLength="0" maxLength="100" border="1" negativeBarBorderColorSameAsPositive="0">
              <x14:cfvo type="autoMin"/>
              <x14:cfvo type="autoMax"/>
              <x14:borderColor rgb="FF63C384"/>
              <x14:negativeFillColor rgb="FFFF0000"/>
              <x14:negativeBorderColor rgb="FFFF0000"/>
              <x14:axisColor rgb="FF000000"/>
            </x14:dataBar>
          </x14:cfRule>
          <xm:sqref>U67:U71</xm:sqref>
        </x14:conditionalFormatting>
        <x14:conditionalFormatting xmlns:xm="http://schemas.microsoft.com/office/excel/2006/main">
          <x14:cfRule type="dataBar" id="{8332E7FB-450A-4E52-B543-141209F3B51B}">
            <x14:dataBar minLength="0" maxLength="100" border="1" negativeBarBorderColorSameAsPositive="0">
              <x14:cfvo type="autoMin"/>
              <x14:cfvo type="autoMax"/>
              <x14:borderColor rgb="FF63C384"/>
              <x14:negativeFillColor rgb="FFFF0000"/>
              <x14:negativeBorderColor rgb="FFFF0000"/>
              <x14:axisColor rgb="FF000000"/>
            </x14:dataBar>
          </x14:cfRule>
          <xm:sqref>W67:W71</xm:sqref>
        </x14:conditionalFormatting>
        <x14:conditionalFormatting xmlns:xm="http://schemas.microsoft.com/office/excel/2006/main">
          <x14:cfRule type="dataBar" id="{D4222471-2358-4D7F-8B37-8E63CAC455E6}">
            <x14:dataBar minLength="0" maxLength="100" border="1" negativeBarBorderColorSameAsPositive="0">
              <x14:cfvo type="autoMin"/>
              <x14:cfvo type="autoMax"/>
              <x14:borderColor rgb="FF63C384"/>
              <x14:negativeFillColor rgb="FFFF0000"/>
              <x14:negativeBorderColor rgb="FFFF0000"/>
              <x14:axisColor rgb="FF000000"/>
            </x14:dataBar>
          </x14:cfRule>
          <xm:sqref>Y67:Y71</xm:sqref>
        </x14:conditionalFormatting>
        <x14:conditionalFormatting xmlns:xm="http://schemas.microsoft.com/office/excel/2006/main">
          <x14:cfRule type="dataBar" id="{7340B7E6-EF0B-456F-972C-99D774101B08}">
            <x14:dataBar minLength="0" maxLength="100" border="1" negativeBarBorderColorSameAsPositive="0">
              <x14:cfvo type="autoMin"/>
              <x14:cfvo type="autoMax"/>
              <x14:borderColor rgb="FF63C384"/>
              <x14:negativeFillColor rgb="FFFF0000"/>
              <x14:negativeBorderColor rgb="FFFF0000"/>
              <x14:axisColor rgb="FF000000"/>
            </x14:dataBar>
          </x14:cfRule>
          <xm:sqref>AA67:AA71</xm:sqref>
        </x14:conditionalFormatting>
        <x14:conditionalFormatting xmlns:xm="http://schemas.microsoft.com/office/excel/2006/main">
          <x14:cfRule type="dataBar" id="{18967F4F-39BF-4B2A-A1BF-FCB28F505EFC}">
            <x14:dataBar minLength="0" maxLength="100" border="1" negativeBarBorderColorSameAsPositive="0">
              <x14:cfvo type="autoMin"/>
              <x14:cfvo type="autoMax"/>
              <x14:borderColor rgb="FF63C384"/>
              <x14:negativeFillColor rgb="FFFF0000"/>
              <x14:negativeBorderColor rgb="FFFF0000"/>
              <x14:axisColor rgb="FF000000"/>
            </x14:dataBar>
          </x14:cfRule>
          <xm:sqref>AC67:AC71</xm:sqref>
        </x14:conditionalFormatting>
        <x14:conditionalFormatting xmlns:xm="http://schemas.microsoft.com/office/excel/2006/main">
          <x14:cfRule type="dataBar" id="{DC316AC5-F2C2-4F4C-A114-3639EC52FB1C}">
            <x14:dataBar minLength="0" maxLength="100" border="1" negativeBarBorderColorSameAsPositive="0">
              <x14:cfvo type="autoMin"/>
              <x14:cfvo type="autoMax"/>
              <x14:borderColor rgb="FF63C384"/>
              <x14:negativeFillColor rgb="FFFF0000"/>
              <x14:negativeBorderColor rgb="FFFF0000"/>
              <x14:axisColor rgb="FF000000"/>
            </x14:dataBar>
          </x14:cfRule>
          <xm:sqref>AE67:AE71</xm:sqref>
        </x14:conditionalFormatting>
        <x14:conditionalFormatting xmlns:xm="http://schemas.microsoft.com/office/excel/2006/main">
          <x14:cfRule type="dataBar" id="{FF10B035-179D-4248-B3CD-32E21C79FB31}">
            <x14:dataBar minLength="0" maxLength="100" border="1" negativeBarBorderColorSameAsPositive="0">
              <x14:cfvo type="autoMin"/>
              <x14:cfvo type="autoMax"/>
              <x14:borderColor rgb="FF63C384"/>
              <x14:negativeFillColor rgb="FFFF0000"/>
              <x14:negativeBorderColor rgb="FFFF0000"/>
              <x14:axisColor rgb="FF000000"/>
            </x14:dataBar>
          </x14:cfRule>
          <xm:sqref>AG67:AG71</xm:sqref>
        </x14:conditionalFormatting>
        <x14:conditionalFormatting xmlns:xm="http://schemas.microsoft.com/office/excel/2006/main">
          <x14:cfRule type="dataBar" id="{9B02EFD5-20DB-4748-AC1F-3B142DE7D4C3}">
            <x14:dataBar minLength="0" maxLength="100" border="1" negativeBarBorderColorSameAsPositive="0">
              <x14:cfvo type="autoMin"/>
              <x14:cfvo type="autoMax"/>
              <x14:borderColor rgb="FF63C384"/>
              <x14:negativeFillColor rgb="FFFF0000"/>
              <x14:negativeBorderColor rgb="FFFF0000"/>
              <x14:axisColor rgb="FF000000"/>
            </x14:dataBar>
          </x14:cfRule>
          <xm:sqref>AI67:AI71</xm:sqref>
        </x14:conditionalFormatting>
        <x14:conditionalFormatting xmlns:xm="http://schemas.microsoft.com/office/excel/2006/main">
          <x14:cfRule type="dataBar" id="{B64014FC-8F5D-4A1F-BD37-C59AB5A60DAB}">
            <x14:dataBar minLength="0" maxLength="100" border="1" negativeBarBorderColorSameAsPositive="0">
              <x14:cfvo type="autoMin"/>
              <x14:cfvo type="autoMax"/>
              <x14:borderColor rgb="FF63C384"/>
              <x14:negativeFillColor rgb="FFFF0000"/>
              <x14:negativeBorderColor rgb="FFFF0000"/>
              <x14:axisColor rgb="FF000000"/>
            </x14:dataBar>
          </x14:cfRule>
          <xm:sqref>AK67:AK71</xm:sqref>
        </x14:conditionalFormatting>
        <x14:conditionalFormatting xmlns:xm="http://schemas.microsoft.com/office/excel/2006/main">
          <x14:cfRule type="dataBar" id="{45FA3CB3-875D-4747-B47C-E0709F9CD1B5}">
            <x14:dataBar minLength="0" maxLength="100" border="1" negativeBarBorderColorSameAsPositive="0">
              <x14:cfvo type="autoMin"/>
              <x14:cfvo type="autoMax"/>
              <x14:borderColor rgb="FF63C384"/>
              <x14:negativeFillColor rgb="FFFF0000"/>
              <x14:negativeBorderColor rgb="FFFF0000"/>
              <x14:axisColor rgb="FF000000"/>
            </x14:dataBar>
          </x14:cfRule>
          <xm:sqref>AY67:AY71</xm:sqref>
        </x14:conditionalFormatting>
        <x14:conditionalFormatting xmlns:xm="http://schemas.microsoft.com/office/excel/2006/main">
          <x14:cfRule type="dataBar" id="{2EBCBC98-FD73-4534-B883-B31E00EFD55F}">
            <x14:dataBar minLength="0" maxLength="100" border="1" negativeBarBorderColorSameAsPositive="0">
              <x14:cfvo type="autoMin"/>
              <x14:cfvo type="autoMax"/>
              <x14:borderColor rgb="FF63C384"/>
              <x14:negativeFillColor rgb="FFFF0000"/>
              <x14:negativeBorderColor rgb="FFFF0000"/>
              <x14:axisColor rgb="FF000000"/>
            </x14:dataBar>
          </x14:cfRule>
          <xm:sqref>BA67:BA71</xm:sqref>
        </x14:conditionalFormatting>
        <x14:conditionalFormatting xmlns:xm="http://schemas.microsoft.com/office/excel/2006/main">
          <x14:cfRule type="dataBar" id="{A9B5C05A-E957-4DBC-BB29-8C92B2042621}">
            <x14:dataBar minLength="0" maxLength="100" border="1" negativeBarBorderColorSameAsPositive="0">
              <x14:cfvo type="autoMin"/>
              <x14:cfvo type="autoMax"/>
              <x14:borderColor rgb="FF63C384"/>
              <x14:negativeFillColor rgb="FFFF0000"/>
              <x14:negativeBorderColor rgb="FFFF0000"/>
              <x14:axisColor rgb="FF000000"/>
            </x14:dataBar>
          </x14:cfRule>
          <xm:sqref>BC67:BC71</xm:sqref>
        </x14:conditionalFormatting>
        <x14:conditionalFormatting xmlns:xm="http://schemas.microsoft.com/office/excel/2006/main">
          <x14:cfRule type="dataBar" id="{DC1DF691-0A78-49B4-8582-8637D03CEEEC}">
            <x14:dataBar minLength="0" maxLength="100" border="1" negativeBarBorderColorSameAsPositive="0">
              <x14:cfvo type="autoMin"/>
              <x14:cfvo type="autoMax"/>
              <x14:borderColor rgb="FF63C384"/>
              <x14:negativeFillColor rgb="FFFF0000"/>
              <x14:negativeBorderColor rgb="FFFF0000"/>
              <x14:axisColor rgb="FF000000"/>
            </x14:dataBar>
          </x14:cfRule>
          <xm:sqref>BE67:BE71</xm:sqref>
        </x14:conditionalFormatting>
        <x14:conditionalFormatting xmlns:xm="http://schemas.microsoft.com/office/excel/2006/main">
          <x14:cfRule type="dataBar" id="{940BA474-C381-4F37-9913-F97663C22D1F}">
            <x14:dataBar minLength="0" maxLength="100" border="1" negativeBarBorderColorSameAsPositive="0">
              <x14:cfvo type="autoMin"/>
              <x14:cfvo type="autoMax"/>
              <x14:borderColor rgb="FF63C384"/>
              <x14:negativeFillColor rgb="FFFF0000"/>
              <x14:negativeBorderColor rgb="FFFF0000"/>
              <x14:axisColor rgb="FF000000"/>
            </x14:dataBar>
          </x14:cfRule>
          <xm:sqref>BK67:BK71</xm:sqref>
        </x14:conditionalFormatting>
        <x14:conditionalFormatting xmlns:xm="http://schemas.microsoft.com/office/excel/2006/main">
          <x14:cfRule type="dataBar" id="{7BDBE174-6F31-4E21-902C-40D4CD7C3D6F}">
            <x14:dataBar minLength="0" maxLength="100" border="1" negativeBarBorderColorSameAsPositive="0">
              <x14:cfvo type="autoMin"/>
              <x14:cfvo type="autoMax"/>
              <x14:borderColor rgb="FF63C384"/>
              <x14:negativeFillColor rgb="FFFF0000"/>
              <x14:negativeBorderColor rgb="FFFF0000"/>
              <x14:axisColor rgb="FF000000"/>
            </x14:dataBar>
          </x14:cfRule>
          <xm:sqref>BI67:BI71</xm:sqref>
        </x14:conditionalFormatting>
        <x14:conditionalFormatting xmlns:xm="http://schemas.microsoft.com/office/excel/2006/main">
          <x14:cfRule type="dataBar" id="{1577644B-E50E-4195-8B5F-4C114F872BC3}">
            <x14:dataBar minLength="0" maxLength="100" border="1" negativeBarBorderColorSameAsPositive="0">
              <x14:cfvo type="autoMin"/>
              <x14:cfvo type="autoMax"/>
              <x14:borderColor rgb="FF63C384"/>
              <x14:negativeFillColor rgb="FFFF0000"/>
              <x14:negativeBorderColor rgb="FFFF0000"/>
              <x14:axisColor rgb="FF000000"/>
            </x14:dataBar>
          </x14:cfRule>
          <xm:sqref>BG67:BG71</xm:sqref>
        </x14:conditionalFormatting>
        <x14:conditionalFormatting xmlns:xm="http://schemas.microsoft.com/office/excel/2006/main">
          <x14:cfRule type="dataBar" id="{822743BD-DCF9-4373-B414-228F71105A50}">
            <x14:dataBar minLength="0" maxLength="100" border="1" negativeBarBorderColorSameAsPositive="0">
              <x14:cfvo type="autoMin"/>
              <x14:cfvo type="autoMax"/>
              <x14:borderColor rgb="FF63C384"/>
              <x14:negativeFillColor rgb="FFFF0000"/>
              <x14:negativeBorderColor rgb="FFFF0000"/>
              <x14:axisColor rgb="FF000000"/>
            </x14:dataBar>
          </x14:cfRule>
          <xm:sqref>AM67:AM71</xm:sqref>
        </x14:conditionalFormatting>
        <x14:conditionalFormatting xmlns:xm="http://schemas.microsoft.com/office/excel/2006/main">
          <x14:cfRule type="dataBar" id="{6E3C711F-B851-4E73-BDAE-0C67A5A91F4E}">
            <x14:dataBar minLength="0" maxLength="100" border="1" negativeBarBorderColorSameAsPositive="0">
              <x14:cfvo type="autoMin"/>
              <x14:cfvo type="autoMax"/>
              <x14:borderColor rgb="FF63C384"/>
              <x14:negativeFillColor rgb="FFFF0000"/>
              <x14:negativeBorderColor rgb="FFFF0000"/>
              <x14:axisColor rgb="FF000000"/>
            </x14:dataBar>
          </x14:cfRule>
          <xm:sqref>AQ67:AQ71</xm:sqref>
        </x14:conditionalFormatting>
        <x14:conditionalFormatting xmlns:xm="http://schemas.microsoft.com/office/excel/2006/main">
          <x14:cfRule type="dataBar" id="{99BB335D-9EB1-433F-9E61-468D836624C0}">
            <x14:dataBar minLength="0" maxLength="100" border="1" negativeBarBorderColorSameAsPositive="0">
              <x14:cfvo type="autoMin"/>
              <x14:cfvo type="autoMax"/>
              <x14:borderColor rgb="FF63C384"/>
              <x14:negativeFillColor rgb="FFFF0000"/>
              <x14:negativeBorderColor rgb="FFFF0000"/>
              <x14:axisColor rgb="FF000000"/>
            </x14:dataBar>
          </x14:cfRule>
          <xm:sqref>AS67:AS71</xm:sqref>
        </x14:conditionalFormatting>
        <x14:conditionalFormatting xmlns:xm="http://schemas.microsoft.com/office/excel/2006/main">
          <x14:cfRule type="dataBar" id="{D7A4A631-0F43-4545-AD22-392BEE84A80F}">
            <x14:dataBar minLength="0" maxLength="100" border="1" negativeBarBorderColorSameAsPositive="0">
              <x14:cfvo type="autoMin"/>
              <x14:cfvo type="autoMax"/>
              <x14:borderColor rgb="FF63C384"/>
              <x14:negativeFillColor rgb="FFFF0000"/>
              <x14:negativeBorderColor rgb="FFFF0000"/>
              <x14:axisColor rgb="FF000000"/>
            </x14:dataBar>
          </x14:cfRule>
          <xm:sqref>AO67:AO71</xm:sqref>
        </x14:conditionalFormatting>
        <x14:conditionalFormatting xmlns:xm="http://schemas.microsoft.com/office/excel/2006/main">
          <x14:cfRule type="dataBar" id="{7DBCF7E0-BB20-440B-8D84-52FD1FD51A43}">
            <x14:dataBar minLength="0" maxLength="100" border="1" negativeBarBorderColorSameAsPositive="0">
              <x14:cfvo type="autoMin"/>
              <x14:cfvo type="autoMax"/>
              <x14:borderColor rgb="FF63C384"/>
              <x14:negativeFillColor rgb="FFFF0000"/>
              <x14:negativeBorderColor rgb="FFFF0000"/>
              <x14:axisColor rgb="FF000000"/>
            </x14:dataBar>
          </x14:cfRule>
          <xm:sqref>AU67:AU71</xm:sqref>
        </x14:conditionalFormatting>
        <x14:conditionalFormatting xmlns:xm="http://schemas.microsoft.com/office/excel/2006/main">
          <x14:cfRule type="dataBar" id="{5546C927-DB16-44CA-9BE8-4D5E860A08D8}">
            <x14:dataBar minLength="0" maxLength="100" border="1" negativeBarBorderColorSameAsPositive="0">
              <x14:cfvo type="autoMin"/>
              <x14:cfvo type="autoMax"/>
              <x14:borderColor rgb="FF63C384"/>
              <x14:negativeFillColor rgb="FFFF0000"/>
              <x14:negativeBorderColor rgb="FFFF0000"/>
              <x14:axisColor rgb="FF000000"/>
            </x14:dataBar>
          </x14:cfRule>
          <xm:sqref>AW67:AW71</xm:sqref>
        </x14:conditionalFormatting>
        <x14:conditionalFormatting xmlns:xm="http://schemas.microsoft.com/office/excel/2006/main">
          <x14:cfRule type="dataBar" id="{80E2C247-6166-4A1B-9501-BF284E980DD0}">
            <x14:dataBar minLength="0" maxLength="100" border="1" negativeBarBorderColorSameAsPositive="0">
              <x14:cfvo type="autoMin"/>
              <x14:cfvo type="autoMax"/>
              <x14:borderColor rgb="FF63C384"/>
              <x14:negativeFillColor rgb="FFFF0000"/>
              <x14:negativeBorderColor rgb="FFFF0000"/>
              <x14:axisColor rgb="FF000000"/>
            </x14:dataBar>
          </x14:cfRule>
          <xm:sqref>C77:C81</xm:sqref>
        </x14:conditionalFormatting>
        <x14:conditionalFormatting xmlns:xm="http://schemas.microsoft.com/office/excel/2006/main">
          <x14:cfRule type="dataBar" id="{14053987-8BD1-4923-A00C-5CE0ECD229FF}">
            <x14:dataBar minLength="0" maxLength="100" border="1" negativeBarBorderColorSameAsPositive="0">
              <x14:cfvo type="autoMin"/>
              <x14:cfvo type="autoMax"/>
              <x14:borderColor rgb="FF63C384"/>
              <x14:negativeFillColor rgb="FFFF0000"/>
              <x14:negativeBorderColor rgb="FFFF0000"/>
              <x14:axisColor rgb="FF000000"/>
            </x14:dataBar>
          </x14:cfRule>
          <xm:sqref>E77:E81</xm:sqref>
        </x14:conditionalFormatting>
        <x14:conditionalFormatting xmlns:xm="http://schemas.microsoft.com/office/excel/2006/main">
          <x14:cfRule type="dataBar" id="{4D3FFF74-B431-4A1F-BC7F-83B5D87459BD}">
            <x14:dataBar minLength="0" maxLength="100" border="1" negativeBarBorderColorSameAsPositive="0">
              <x14:cfvo type="autoMin"/>
              <x14:cfvo type="autoMax"/>
              <x14:borderColor rgb="FF63C384"/>
              <x14:negativeFillColor rgb="FFFF0000"/>
              <x14:negativeBorderColor rgb="FFFF0000"/>
              <x14:axisColor rgb="FF000000"/>
            </x14:dataBar>
          </x14:cfRule>
          <xm:sqref>G77:G81</xm:sqref>
        </x14:conditionalFormatting>
        <x14:conditionalFormatting xmlns:xm="http://schemas.microsoft.com/office/excel/2006/main">
          <x14:cfRule type="dataBar" id="{50FCADD2-7429-45EF-9EB8-01DD9C93BDBE}">
            <x14:dataBar minLength="0" maxLength="100" border="1" negativeBarBorderColorSameAsPositive="0">
              <x14:cfvo type="autoMin"/>
              <x14:cfvo type="autoMax"/>
              <x14:borderColor rgb="FF63C384"/>
              <x14:negativeFillColor rgb="FFFF0000"/>
              <x14:negativeBorderColor rgb="FFFF0000"/>
              <x14:axisColor rgb="FF000000"/>
            </x14:dataBar>
          </x14:cfRule>
          <xm:sqref>K77:K81</xm:sqref>
        </x14:conditionalFormatting>
        <x14:conditionalFormatting xmlns:xm="http://schemas.microsoft.com/office/excel/2006/main">
          <x14:cfRule type="dataBar" id="{68FBB3A9-F862-4F71-9E18-121E3648293A}">
            <x14:dataBar minLength="0" maxLength="100" border="1" negativeBarBorderColorSameAsPositive="0">
              <x14:cfvo type="autoMin"/>
              <x14:cfvo type="autoMax"/>
              <x14:borderColor rgb="FF63C384"/>
              <x14:negativeFillColor rgb="FFFF0000"/>
              <x14:negativeBorderColor rgb="FFFF0000"/>
              <x14:axisColor rgb="FF000000"/>
            </x14:dataBar>
          </x14:cfRule>
          <xm:sqref>I77:I81</xm:sqref>
        </x14:conditionalFormatting>
        <x14:conditionalFormatting xmlns:xm="http://schemas.microsoft.com/office/excel/2006/main">
          <x14:cfRule type="dataBar" id="{AA5C942D-717F-47F8-9620-1F30AD65CEE2}">
            <x14:dataBar minLength="0" maxLength="100" border="1" negativeBarBorderColorSameAsPositive="0">
              <x14:cfvo type="autoMin"/>
              <x14:cfvo type="autoMax"/>
              <x14:borderColor rgb="FF63C384"/>
              <x14:negativeFillColor rgb="FFFF0000"/>
              <x14:negativeBorderColor rgb="FFFF0000"/>
              <x14:axisColor rgb="FF000000"/>
            </x14:dataBar>
          </x14:cfRule>
          <xm:sqref>M77:M81</xm:sqref>
        </x14:conditionalFormatting>
        <x14:conditionalFormatting xmlns:xm="http://schemas.microsoft.com/office/excel/2006/main">
          <x14:cfRule type="dataBar" id="{45BEECE6-4839-4028-BD75-3001BFBA1D00}">
            <x14:dataBar minLength="0" maxLength="100" border="1" negativeBarBorderColorSameAsPositive="0">
              <x14:cfvo type="autoMin"/>
              <x14:cfvo type="autoMax"/>
              <x14:borderColor rgb="FF63C384"/>
              <x14:negativeFillColor rgb="FFFF0000"/>
              <x14:negativeBorderColor rgb="FFFF0000"/>
              <x14:axisColor rgb="FF000000"/>
            </x14:dataBar>
          </x14:cfRule>
          <xm:sqref>O77:O81</xm:sqref>
        </x14:conditionalFormatting>
        <x14:conditionalFormatting xmlns:xm="http://schemas.microsoft.com/office/excel/2006/main">
          <x14:cfRule type="dataBar" id="{49AFF95C-275B-4349-B0D2-93B77C6EE358}">
            <x14:dataBar minLength="0" maxLength="100" border="1" negativeBarBorderColorSameAsPositive="0">
              <x14:cfvo type="autoMin"/>
              <x14:cfvo type="autoMax"/>
              <x14:borderColor rgb="FF63C384"/>
              <x14:negativeFillColor rgb="FFFF0000"/>
              <x14:negativeBorderColor rgb="FFFF0000"/>
              <x14:axisColor rgb="FF000000"/>
            </x14:dataBar>
          </x14:cfRule>
          <xm:sqref>Q77:Q81</xm:sqref>
        </x14:conditionalFormatting>
        <x14:conditionalFormatting xmlns:xm="http://schemas.microsoft.com/office/excel/2006/main">
          <x14:cfRule type="dataBar" id="{73A144F8-05DA-49CD-A341-F517BDFB38C8}">
            <x14:dataBar minLength="0" maxLength="100" border="1" negativeBarBorderColorSameAsPositive="0">
              <x14:cfvo type="autoMin"/>
              <x14:cfvo type="autoMax"/>
              <x14:borderColor rgb="FF63C384"/>
              <x14:negativeFillColor rgb="FFFF0000"/>
              <x14:negativeBorderColor rgb="FFFF0000"/>
              <x14:axisColor rgb="FF000000"/>
            </x14:dataBar>
          </x14:cfRule>
          <xm:sqref>S77:S81</xm:sqref>
        </x14:conditionalFormatting>
        <x14:conditionalFormatting xmlns:xm="http://schemas.microsoft.com/office/excel/2006/main">
          <x14:cfRule type="dataBar" id="{5BFFD64F-45B5-4F40-90E8-2A0032C71F13}">
            <x14:dataBar minLength="0" maxLength="100" border="1" negativeBarBorderColorSameAsPositive="0">
              <x14:cfvo type="autoMin"/>
              <x14:cfvo type="autoMax"/>
              <x14:borderColor rgb="FF63C384"/>
              <x14:negativeFillColor rgb="FFFF0000"/>
              <x14:negativeBorderColor rgb="FFFF0000"/>
              <x14:axisColor rgb="FF000000"/>
            </x14:dataBar>
          </x14:cfRule>
          <xm:sqref>U77:U81</xm:sqref>
        </x14:conditionalFormatting>
        <x14:conditionalFormatting xmlns:xm="http://schemas.microsoft.com/office/excel/2006/main">
          <x14:cfRule type="dataBar" id="{7D8868F8-3438-425E-B69A-E7F05577B937}">
            <x14:dataBar minLength="0" maxLength="100" border="1" negativeBarBorderColorSameAsPositive="0">
              <x14:cfvo type="autoMin"/>
              <x14:cfvo type="autoMax"/>
              <x14:borderColor rgb="FF63C384"/>
              <x14:negativeFillColor rgb="FFFF0000"/>
              <x14:negativeBorderColor rgb="FFFF0000"/>
              <x14:axisColor rgb="FF000000"/>
            </x14:dataBar>
          </x14:cfRule>
          <xm:sqref>W77:W81</xm:sqref>
        </x14:conditionalFormatting>
        <x14:conditionalFormatting xmlns:xm="http://schemas.microsoft.com/office/excel/2006/main">
          <x14:cfRule type="dataBar" id="{F4CD39DC-A52E-4A7A-89CE-929863717D9F}">
            <x14:dataBar minLength="0" maxLength="100" border="1" negativeBarBorderColorSameAsPositive="0">
              <x14:cfvo type="autoMin"/>
              <x14:cfvo type="autoMax"/>
              <x14:borderColor rgb="FF63C384"/>
              <x14:negativeFillColor rgb="FFFF0000"/>
              <x14:negativeBorderColor rgb="FFFF0000"/>
              <x14:axisColor rgb="FF000000"/>
            </x14:dataBar>
          </x14:cfRule>
          <xm:sqref>Y77:Y81</xm:sqref>
        </x14:conditionalFormatting>
        <x14:conditionalFormatting xmlns:xm="http://schemas.microsoft.com/office/excel/2006/main">
          <x14:cfRule type="dataBar" id="{F58C278F-A57C-422B-BC91-1F03BD1AFBAC}">
            <x14:dataBar minLength="0" maxLength="100" border="1" negativeBarBorderColorSameAsPositive="0">
              <x14:cfvo type="autoMin"/>
              <x14:cfvo type="autoMax"/>
              <x14:borderColor rgb="FF63C384"/>
              <x14:negativeFillColor rgb="FFFF0000"/>
              <x14:negativeBorderColor rgb="FFFF0000"/>
              <x14:axisColor rgb="FF000000"/>
            </x14:dataBar>
          </x14:cfRule>
          <xm:sqref>AA77:AA81</xm:sqref>
        </x14:conditionalFormatting>
        <x14:conditionalFormatting xmlns:xm="http://schemas.microsoft.com/office/excel/2006/main">
          <x14:cfRule type="dataBar" id="{5E32B6CB-15D9-4967-AFD2-369FB72EB4D7}">
            <x14:dataBar minLength="0" maxLength="100" border="1" negativeBarBorderColorSameAsPositive="0">
              <x14:cfvo type="autoMin"/>
              <x14:cfvo type="autoMax"/>
              <x14:borderColor rgb="FF63C384"/>
              <x14:negativeFillColor rgb="FFFF0000"/>
              <x14:negativeBorderColor rgb="FFFF0000"/>
              <x14:axisColor rgb="FF000000"/>
            </x14:dataBar>
          </x14:cfRule>
          <xm:sqref>AC77:AC81</xm:sqref>
        </x14:conditionalFormatting>
        <x14:conditionalFormatting xmlns:xm="http://schemas.microsoft.com/office/excel/2006/main">
          <x14:cfRule type="dataBar" id="{E700F958-5B21-4DCE-A588-148E3933D71B}">
            <x14:dataBar minLength="0" maxLength="100" border="1" negativeBarBorderColorSameAsPositive="0">
              <x14:cfvo type="autoMin"/>
              <x14:cfvo type="autoMax"/>
              <x14:borderColor rgb="FF63C384"/>
              <x14:negativeFillColor rgb="FFFF0000"/>
              <x14:negativeBorderColor rgb="FFFF0000"/>
              <x14:axisColor rgb="FF000000"/>
            </x14:dataBar>
          </x14:cfRule>
          <xm:sqref>AE77:AE81</xm:sqref>
        </x14:conditionalFormatting>
        <x14:conditionalFormatting xmlns:xm="http://schemas.microsoft.com/office/excel/2006/main">
          <x14:cfRule type="dataBar" id="{A9C71731-EDE8-4DC2-A9B5-B4686B0B5BE7}">
            <x14:dataBar minLength="0" maxLength="100" border="1" negativeBarBorderColorSameAsPositive="0">
              <x14:cfvo type="autoMin"/>
              <x14:cfvo type="autoMax"/>
              <x14:borderColor rgb="FF63C384"/>
              <x14:negativeFillColor rgb="FFFF0000"/>
              <x14:negativeBorderColor rgb="FFFF0000"/>
              <x14:axisColor rgb="FF000000"/>
            </x14:dataBar>
          </x14:cfRule>
          <xm:sqref>AG77:AG81</xm:sqref>
        </x14:conditionalFormatting>
        <x14:conditionalFormatting xmlns:xm="http://schemas.microsoft.com/office/excel/2006/main">
          <x14:cfRule type="dataBar" id="{6F97FED3-44F8-4C5A-84BC-082CD59493A2}">
            <x14:dataBar minLength="0" maxLength="100" border="1" negativeBarBorderColorSameAsPositive="0">
              <x14:cfvo type="autoMin"/>
              <x14:cfvo type="autoMax"/>
              <x14:borderColor rgb="FF63C384"/>
              <x14:negativeFillColor rgb="FFFF0000"/>
              <x14:negativeBorderColor rgb="FFFF0000"/>
              <x14:axisColor rgb="FF000000"/>
            </x14:dataBar>
          </x14:cfRule>
          <xm:sqref>AI77:AI81</xm:sqref>
        </x14:conditionalFormatting>
        <x14:conditionalFormatting xmlns:xm="http://schemas.microsoft.com/office/excel/2006/main">
          <x14:cfRule type="dataBar" id="{B15BBF45-B206-450D-9D33-EEEED6C384D9}">
            <x14:dataBar minLength="0" maxLength="100" border="1" negativeBarBorderColorSameAsPositive="0">
              <x14:cfvo type="autoMin"/>
              <x14:cfvo type="autoMax"/>
              <x14:borderColor rgb="FF63C384"/>
              <x14:negativeFillColor rgb="FFFF0000"/>
              <x14:negativeBorderColor rgb="FFFF0000"/>
              <x14:axisColor rgb="FF000000"/>
            </x14:dataBar>
          </x14:cfRule>
          <xm:sqref>AK77:AK81</xm:sqref>
        </x14:conditionalFormatting>
        <x14:conditionalFormatting xmlns:xm="http://schemas.microsoft.com/office/excel/2006/main">
          <x14:cfRule type="dataBar" id="{AC479D16-E8F5-4B6D-ACCB-E4E74E19C6DD}">
            <x14:dataBar minLength="0" maxLength="100" border="1" negativeBarBorderColorSameAsPositive="0">
              <x14:cfvo type="autoMin"/>
              <x14:cfvo type="autoMax"/>
              <x14:borderColor rgb="FF63C384"/>
              <x14:negativeFillColor rgb="FFFF0000"/>
              <x14:negativeBorderColor rgb="FFFF0000"/>
              <x14:axisColor rgb="FF000000"/>
            </x14:dataBar>
          </x14:cfRule>
          <xm:sqref>AY77:AY81</xm:sqref>
        </x14:conditionalFormatting>
        <x14:conditionalFormatting xmlns:xm="http://schemas.microsoft.com/office/excel/2006/main">
          <x14:cfRule type="dataBar" id="{CB287E4E-B2FC-43B9-9287-98C1ED58103C}">
            <x14:dataBar minLength="0" maxLength="100" border="1" negativeBarBorderColorSameAsPositive="0">
              <x14:cfvo type="autoMin"/>
              <x14:cfvo type="autoMax"/>
              <x14:borderColor rgb="FF63C384"/>
              <x14:negativeFillColor rgb="FFFF0000"/>
              <x14:negativeBorderColor rgb="FFFF0000"/>
              <x14:axisColor rgb="FF000000"/>
            </x14:dataBar>
          </x14:cfRule>
          <xm:sqref>BA77:BA81</xm:sqref>
        </x14:conditionalFormatting>
        <x14:conditionalFormatting xmlns:xm="http://schemas.microsoft.com/office/excel/2006/main">
          <x14:cfRule type="dataBar" id="{8F599694-598F-4028-911B-303C835D2C2C}">
            <x14:dataBar minLength="0" maxLength="100" border="1" negativeBarBorderColorSameAsPositive="0">
              <x14:cfvo type="autoMin"/>
              <x14:cfvo type="autoMax"/>
              <x14:borderColor rgb="FF63C384"/>
              <x14:negativeFillColor rgb="FFFF0000"/>
              <x14:negativeBorderColor rgb="FFFF0000"/>
              <x14:axisColor rgb="FF000000"/>
            </x14:dataBar>
          </x14:cfRule>
          <xm:sqref>BC77:BC81</xm:sqref>
        </x14:conditionalFormatting>
        <x14:conditionalFormatting xmlns:xm="http://schemas.microsoft.com/office/excel/2006/main">
          <x14:cfRule type="dataBar" id="{8E22508D-00E5-4820-B3C4-3CE9862401E2}">
            <x14:dataBar minLength="0" maxLength="100" border="1" negativeBarBorderColorSameAsPositive="0">
              <x14:cfvo type="autoMin"/>
              <x14:cfvo type="autoMax"/>
              <x14:borderColor rgb="FF63C384"/>
              <x14:negativeFillColor rgb="FFFF0000"/>
              <x14:negativeBorderColor rgb="FFFF0000"/>
              <x14:axisColor rgb="FF000000"/>
            </x14:dataBar>
          </x14:cfRule>
          <xm:sqref>BE77:BE81</xm:sqref>
        </x14:conditionalFormatting>
        <x14:conditionalFormatting xmlns:xm="http://schemas.microsoft.com/office/excel/2006/main">
          <x14:cfRule type="dataBar" id="{5C194E2D-028A-4BAA-8F28-738E109B620B}">
            <x14:dataBar minLength="0" maxLength="100" border="1" negativeBarBorderColorSameAsPositive="0">
              <x14:cfvo type="autoMin"/>
              <x14:cfvo type="autoMax"/>
              <x14:borderColor rgb="FF63C384"/>
              <x14:negativeFillColor rgb="FFFF0000"/>
              <x14:negativeBorderColor rgb="FFFF0000"/>
              <x14:axisColor rgb="FF000000"/>
            </x14:dataBar>
          </x14:cfRule>
          <xm:sqref>BK77:BK81</xm:sqref>
        </x14:conditionalFormatting>
        <x14:conditionalFormatting xmlns:xm="http://schemas.microsoft.com/office/excel/2006/main">
          <x14:cfRule type="dataBar" id="{7DAD8EF7-EE46-489E-B25C-85B95C102541}">
            <x14:dataBar minLength="0" maxLength="100" border="1" negativeBarBorderColorSameAsPositive="0">
              <x14:cfvo type="autoMin"/>
              <x14:cfvo type="autoMax"/>
              <x14:borderColor rgb="FF63C384"/>
              <x14:negativeFillColor rgb="FFFF0000"/>
              <x14:negativeBorderColor rgb="FFFF0000"/>
              <x14:axisColor rgb="FF000000"/>
            </x14:dataBar>
          </x14:cfRule>
          <xm:sqref>BI77:BI81</xm:sqref>
        </x14:conditionalFormatting>
        <x14:conditionalFormatting xmlns:xm="http://schemas.microsoft.com/office/excel/2006/main">
          <x14:cfRule type="dataBar" id="{58A6C762-54B3-4C27-A1FB-6239B380892F}">
            <x14:dataBar minLength="0" maxLength="100" border="1" negativeBarBorderColorSameAsPositive="0">
              <x14:cfvo type="autoMin"/>
              <x14:cfvo type="autoMax"/>
              <x14:borderColor rgb="FF63C384"/>
              <x14:negativeFillColor rgb="FFFF0000"/>
              <x14:negativeBorderColor rgb="FFFF0000"/>
              <x14:axisColor rgb="FF000000"/>
            </x14:dataBar>
          </x14:cfRule>
          <xm:sqref>BG77:BG81</xm:sqref>
        </x14:conditionalFormatting>
        <x14:conditionalFormatting xmlns:xm="http://schemas.microsoft.com/office/excel/2006/main">
          <x14:cfRule type="dataBar" id="{6758FFBE-8769-4C4B-BAB8-4639643D1407}">
            <x14:dataBar minLength="0" maxLength="100" border="1" negativeBarBorderColorSameAsPositive="0">
              <x14:cfvo type="autoMin"/>
              <x14:cfvo type="autoMax"/>
              <x14:borderColor rgb="FF63C384"/>
              <x14:negativeFillColor rgb="FFFF0000"/>
              <x14:negativeBorderColor rgb="FFFF0000"/>
              <x14:axisColor rgb="FF000000"/>
            </x14:dataBar>
          </x14:cfRule>
          <xm:sqref>AM77:AM81</xm:sqref>
        </x14:conditionalFormatting>
        <x14:conditionalFormatting xmlns:xm="http://schemas.microsoft.com/office/excel/2006/main">
          <x14:cfRule type="dataBar" id="{AE480AC7-1AB9-4A2E-B0D2-8D2A6D35ACBA}">
            <x14:dataBar minLength="0" maxLength="100" border="1" negativeBarBorderColorSameAsPositive="0">
              <x14:cfvo type="autoMin"/>
              <x14:cfvo type="autoMax"/>
              <x14:borderColor rgb="FF63C384"/>
              <x14:negativeFillColor rgb="FFFF0000"/>
              <x14:negativeBorderColor rgb="FFFF0000"/>
              <x14:axisColor rgb="FF000000"/>
            </x14:dataBar>
          </x14:cfRule>
          <xm:sqref>AQ77:AQ81</xm:sqref>
        </x14:conditionalFormatting>
        <x14:conditionalFormatting xmlns:xm="http://schemas.microsoft.com/office/excel/2006/main">
          <x14:cfRule type="dataBar" id="{7290CC53-A91B-41A6-9F60-6599781AC2DC}">
            <x14:dataBar minLength="0" maxLength="100" border="1" negativeBarBorderColorSameAsPositive="0">
              <x14:cfvo type="autoMin"/>
              <x14:cfvo type="autoMax"/>
              <x14:borderColor rgb="FF63C384"/>
              <x14:negativeFillColor rgb="FFFF0000"/>
              <x14:negativeBorderColor rgb="FFFF0000"/>
              <x14:axisColor rgb="FF000000"/>
            </x14:dataBar>
          </x14:cfRule>
          <xm:sqref>AS77:AS81</xm:sqref>
        </x14:conditionalFormatting>
        <x14:conditionalFormatting xmlns:xm="http://schemas.microsoft.com/office/excel/2006/main">
          <x14:cfRule type="dataBar" id="{56C36384-7080-479C-A2AF-7EA1A63D9225}">
            <x14:dataBar minLength="0" maxLength="100" border="1" negativeBarBorderColorSameAsPositive="0">
              <x14:cfvo type="autoMin"/>
              <x14:cfvo type="autoMax"/>
              <x14:borderColor rgb="FF63C384"/>
              <x14:negativeFillColor rgb="FFFF0000"/>
              <x14:negativeBorderColor rgb="FFFF0000"/>
              <x14:axisColor rgb="FF000000"/>
            </x14:dataBar>
          </x14:cfRule>
          <xm:sqref>AO77:AO81</xm:sqref>
        </x14:conditionalFormatting>
        <x14:conditionalFormatting xmlns:xm="http://schemas.microsoft.com/office/excel/2006/main">
          <x14:cfRule type="dataBar" id="{269595CC-21D2-48D0-8E54-842F95072331}">
            <x14:dataBar minLength="0" maxLength="100" border="1" negativeBarBorderColorSameAsPositive="0">
              <x14:cfvo type="autoMin"/>
              <x14:cfvo type="autoMax"/>
              <x14:borderColor rgb="FF63C384"/>
              <x14:negativeFillColor rgb="FFFF0000"/>
              <x14:negativeBorderColor rgb="FFFF0000"/>
              <x14:axisColor rgb="FF000000"/>
            </x14:dataBar>
          </x14:cfRule>
          <xm:sqref>AU77:AU81</xm:sqref>
        </x14:conditionalFormatting>
        <x14:conditionalFormatting xmlns:xm="http://schemas.microsoft.com/office/excel/2006/main">
          <x14:cfRule type="dataBar" id="{424D0C03-AD73-4771-9D85-28812B8D612A}">
            <x14:dataBar minLength="0" maxLength="100" border="1" negativeBarBorderColorSameAsPositive="0">
              <x14:cfvo type="autoMin"/>
              <x14:cfvo type="autoMax"/>
              <x14:borderColor rgb="FF63C384"/>
              <x14:negativeFillColor rgb="FFFF0000"/>
              <x14:negativeBorderColor rgb="FFFF0000"/>
              <x14:axisColor rgb="FF000000"/>
            </x14:dataBar>
          </x14:cfRule>
          <xm:sqref>AW77:AW81</xm:sqref>
        </x14:conditionalFormatting>
        <x14:conditionalFormatting xmlns:xm="http://schemas.microsoft.com/office/excel/2006/main">
          <x14:cfRule type="dataBar" id="{18F9A26B-D965-4C73-9FFF-4F7FC3BCC507}">
            <x14:dataBar minLength="0" maxLength="100" border="1" negativeBarBorderColorSameAsPositive="0">
              <x14:cfvo type="autoMin"/>
              <x14:cfvo type="autoMax"/>
              <x14:borderColor rgb="FF63C384"/>
              <x14:negativeFillColor rgb="FFFF0000"/>
              <x14:negativeBorderColor rgb="FFFF0000"/>
              <x14:axisColor rgb="FF000000"/>
            </x14:dataBar>
          </x14:cfRule>
          <xm:sqref>C87:C91</xm:sqref>
        </x14:conditionalFormatting>
        <x14:conditionalFormatting xmlns:xm="http://schemas.microsoft.com/office/excel/2006/main">
          <x14:cfRule type="dataBar" id="{1FFDFC2E-23B0-40FE-AA49-14359A5CE351}">
            <x14:dataBar minLength="0" maxLength="100" border="1" negativeBarBorderColorSameAsPositive="0">
              <x14:cfvo type="autoMin"/>
              <x14:cfvo type="autoMax"/>
              <x14:borderColor rgb="FF63C384"/>
              <x14:negativeFillColor rgb="FFFF0000"/>
              <x14:negativeBorderColor rgb="FFFF0000"/>
              <x14:axisColor rgb="FF000000"/>
            </x14:dataBar>
          </x14:cfRule>
          <xm:sqref>E87:E91</xm:sqref>
        </x14:conditionalFormatting>
        <x14:conditionalFormatting xmlns:xm="http://schemas.microsoft.com/office/excel/2006/main">
          <x14:cfRule type="dataBar" id="{CF0E97EA-F4EE-480D-99CB-18B352EC7E0D}">
            <x14:dataBar minLength="0" maxLength="100" border="1" negativeBarBorderColorSameAsPositive="0">
              <x14:cfvo type="autoMin"/>
              <x14:cfvo type="autoMax"/>
              <x14:borderColor rgb="FF63C384"/>
              <x14:negativeFillColor rgb="FFFF0000"/>
              <x14:negativeBorderColor rgb="FFFF0000"/>
              <x14:axisColor rgb="FF000000"/>
            </x14:dataBar>
          </x14:cfRule>
          <xm:sqref>G87:G91</xm:sqref>
        </x14:conditionalFormatting>
        <x14:conditionalFormatting xmlns:xm="http://schemas.microsoft.com/office/excel/2006/main">
          <x14:cfRule type="dataBar" id="{D04F4D11-7014-4055-AA52-B20FC94084C2}">
            <x14:dataBar minLength="0" maxLength="100" border="1" negativeBarBorderColorSameAsPositive="0">
              <x14:cfvo type="autoMin"/>
              <x14:cfvo type="autoMax"/>
              <x14:borderColor rgb="FF63C384"/>
              <x14:negativeFillColor rgb="FFFF0000"/>
              <x14:negativeBorderColor rgb="FFFF0000"/>
              <x14:axisColor rgb="FF000000"/>
            </x14:dataBar>
          </x14:cfRule>
          <xm:sqref>K87:K91</xm:sqref>
        </x14:conditionalFormatting>
        <x14:conditionalFormatting xmlns:xm="http://schemas.microsoft.com/office/excel/2006/main">
          <x14:cfRule type="dataBar" id="{D35A40EF-77BD-4BB8-A4BB-045BBB209F3F}">
            <x14:dataBar minLength="0" maxLength="100" border="1" negativeBarBorderColorSameAsPositive="0">
              <x14:cfvo type="autoMin"/>
              <x14:cfvo type="autoMax"/>
              <x14:borderColor rgb="FF63C384"/>
              <x14:negativeFillColor rgb="FFFF0000"/>
              <x14:negativeBorderColor rgb="FFFF0000"/>
              <x14:axisColor rgb="FF000000"/>
            </x14:dataBar>
          </x14:cfRule>
          <xm:sqref>I87:I91</xm:sqref>
        </x14:conditionalFormatting>
        <x14:conditionalFormatting xmlns:xm="http://schemas.microsoft.com/office/excel/2006/main">
          <x14:cfRule type="dataBar" id="{18B30A49-B3A0-4763-8908-CD9BD17435C1}">
            <x14:dataBar minLength="0" maxLength="100" border="1" negativeBarBorderColorSameAsPositive="0">
              <x14:cfvo type="autoMin"/>
              <x14:cfvo type="autoMax"/>
              <x14:borderColor rgb="FF63C384"/>
              <x14:negativeFillColor rgb="FFFF0000"/>
              <x14:negativeBorderColor rgb="FFFF0000"/>
              <x14:axisColor rgb="FF000000"/>
            </x14:dataBar>
          </x14:cfRule>
          <xm:sqref>M87:M91</xm:sqref>
        </x14:conditionalFormatting>
        <x14:conditionalFormatting xmlns:xm="http://schemas.microsoft.com/office/excel/2006/main">
          <x14:cfRule type="dataBar" id="{45BB4E98-3C13-41DD-A507-4CCA1F4E08EB}">
            <x14:dataBar minLength="0" maxLength="100" border="1" negativeBarBorderColorSameAsPositive="0">
              <x14:cfvo type="autoMin"/>
              <x14:cfvo type="autoMax"/>
              <x14:borderColor rgb="FF63C384"/>
              <x14:negativeFillColor rgb="FFFF0000"/>
              <x14:negativeBorderColor rgb="FFFF0000"/>
              <x14:axisColor rgb="FF000000"/>
            </x14:dataBar>
          </x14:cfRule>
          <xm:sqref>O87:O91</xm:sqref>
        </x14:conditionalFormatting>
        <x14:conditionalFormatting xmlns:xm="http://schemas.microsoft.com/office/excel/2006/main">
          <x14:cfRule type="dataBar" id="{80C9DA79-6AFC-4A42-8F05-16A4A1B77957}">
            <x14:dataBar minLength="0" maxLength="100" border="1" negativeBarBorderColorSameAsPositive="0">
              <x14:cfvo type="autoMin"/>
              <x14:cfvo type="autoMax"/>
              <x14:borderColor rgb="FF63C384"/>
              <x14:negativeFillColor rgb="FFFF0000"/>
              <x14:negativeBorderColor rgb="FFFF0000"/>
              <x14:axisColor rgb="FF000000"/>
            </x14:dataBar>
          </x14:cfRule>
          <xm:sqref>Q87:Q91</xm:sqref>
        </x14:conditionalFormatting>
        <x14:conditionalFormatting xmlns:xm="http://schemas.microsoft.com/office/excel/2006/main">
          <x14:cfRule type="dataBar" id="{C13D3271-A83F-4CBF-948F-E9E40FE037C5}">
            <x14:dataBar minLength="0" maxLength="100" border="1" negativeBarBorderColorSameAsPositive="0">
              <x14:cfvo type="autoMin"/>
              <x14:cfvo type="autoMax"/>
              <x14:borderColor rgb="FF63C384"/>
              <x14:negativeFillColor rgb="FFFF0000"/>
              <x14:negativeBorderColor rgb="FFFF0000"/>
              <x14:axisColor rgb="FF000000"/>
            </x14:dataBar>
          </x14:cfRule>
          <xm:sqref>S87:S91</xm:sqref>
        </x14:conditionalFormatting>
        <x14:conditionalFormatting xmlns:xm="http://schemas.microsoft.com/office/excel/2006/main">
          <x14:cfRule type="dataBar" id="{52709C93-F477-4D35-BFAC-913D038BDF65}">
            <x14:dataBar minLength="0" maxLength="100" border="1" negativeBarBorderColorSameAsPositive="0">
              <x14:cfvo type="autoMin"/>
              <x14:cfvo type="autoMax"/>
              <x14:borderColor rgb="FF63C384"/>
              <x14:negativeFillColor rgb="FFFF0000"/>
              <x14:negativeBorderColor rgb="FFFF0000"/>
              <x14:axisColor rgb="FF000000"/>
            </x14:dataBar>
          </x14:cfRule>
          <xm:sqref>U87:U91</xm:sqref>
        </x14:conditionalFormatting>
        <x14:conditionalFormatting xmlns:xm="http://schemas.microsoft.com/office/excel/2006/main">
          <x14:cfRule type="dataBar" id="{9165A227-C903-4EFE-A540-E1F91BB7069A}">
            <x14:dataBar minLength="0" maxLength="100" border="1" negativeBarBorderColorSameAsPositive="0">
              <x14:cfvo type="autoMin"/>
              <x14:cfvo type="autoMax"/>
              <x14:borderColor rgb="FF63C384"/>
              <x14:negativeFillColor rgb="FFFF0000"/>
              <x14:negativeBorderColor rgb="FFFF0000"/>
              <x14:axisColor rgb="FF000000"/>
            </x14:dataBar>
          </x14:cfRule>
          <xm:sqref>W87:W91</xm:sqref>
        </x14:conditionalFormatting>
        <x14:conditionalFormatting xmlns:xm="http://schemas.microsoft.com/office/excel/2006/main">
          <x14:cfRule type="dataBar" id="{027728B1-E7AC-4A83-87CE-576E4E2E2A1C}">
            <x14:dataBar minLength="0" maxLength="100" border="1" negativeBarBorderColorSameAsPositive="0">
              <x14:cfvo type="autoMin"/>
              <x14:cfvo type="autoMax"/>
              <x14:borderColor rgb="FF63C384"/>
              <x14:negativeFillColor rgb="FFFF0000"/>
              <x14:negativeBorderColor rgb="FFFF0000"/>
              <x14:axisColor rgb="FF000000"/>
            </x14:dataBar>
          </x14:cfRule>
          <xm:sqref>Y87:Y91</xm:sqref>
        </x14:conditionalFormatting>
        <x14:conditionalFormatting xmlns:xm="http://schemas.microsoft.com/office/excel/2006/main">
          <x14:cfRule type="dataBar" id="{EE100A57-6883-41D3-9D1F-01D7A6A545F5}">
            <x14:dataBar minLength="0" maxLength="100" border="1" negativeBarBorderColorSameAsPositive="0">
              <x14:cfvo type="autoMin"/>
              <x14:cfvo type="autoMax"/>
              <x14:borderColor rgb="FF63C384"/>
              <x14:negativeFillColor rgb="FFFF0000"/>
              <x14:negativeBorderColor rgb="FFFF0000"/>
              <x14:axisColor rgb="FF000000"/>
            </x14:dataBar>
          </x14:cfRule>
          <xm:sqref>AA87:AA91</xm:sqref>
        </x14:conditionalFormatting>
        <x14:conditionalFormatting xmlns:xm="http://schemas.microsoft.com/office/excel/2006/main">
          <x14:cfRule type="dataBar" id="{45BE2DDE-4EE0-47D9-B837-D7287CB45E96}">
            <x14:dataBar minLength="0" maxLength="100" border="1" negativeBarBorderColorSameAsPositive="0">
              <x14:cfvo type="autoMin"/>
              <x14:cfvo type="autoMax"/>
              <x14:borderColor rgb="FF63C384"/>
              <x14:negativeFillColor rgb="FFFF0000"/>
              <x14:negativeBorderColor rgb="FFFF0000"/>
              <x14:axisColor rgb="FF000000"/>
            </x14:dataBar>
          </x14:cfRule>
          <xm:sqref>AC87:AC91</xm:sqref>
        </x14:conditionalFormatting>
        <x14:conditionalFormatting xmlns:xm="http://schemas.microsoft.com/office/excel/2006/main">
          <x14:cfRule type="dataBar" id="{B0FF6893-EBE4-4457-9299-8EF07FE8A025}">
            <x14:dataBar minLength="0" maxLength="100" border="1" negativeBarBorderColorSameAsPositive="0">
              <x14:cfvo type="autoMin"/>
              <x14:cfvo type="autoMax"/>
              <x14:borderColor rgb="FF63C384"/>
              <x14:negativeFillColor rgb="FFFF0000"/>
              <x14:negativeBorderColor rgb="FFFF0000"/>
              <x14:axisColor rgb="FF000000"/>
            </x14:dataBar>
          </x14:cfRule>
          <xm:sqref>AE87:AE91</xm:sqref>
        </x14:conditionalFormatting>
        <x14:conditionalFormatting xmlns:xm="http://schemas.microsoft.com/office/excel/2006/main">
          <x14:cfRule type="dataBar" id="{AB1D5298-4678-4E7A-9144-4EFD32A072A7}">
            <x14:dataBar minLength="0" maxLength="100" border="1" negativeBarBorderColorSameAsPositive="0">
              <x14:cfvo type="autoMin"/>
              <x14:cfvo type="autoMax"/>
              <x14:borderColor rgb="FF63C384"/>
              <x14:negativeFillColor rgb="FFFF0000"/>
              <x14:negativeBorderColor rgb="FFFF0000"/>
              <x14:axisColor rgb="FF000000"/>
            </x14:dataBar>
          </x14:cfRule>
          <xm:sqref>AG87:AG91</xm:sqref>
        </x14:conditionalFormatting>
        <x14:conditionalFormatting xmlns:xm="http://schemas.microsoft.com/office/excel/2006/main">
          <x14:cfRule type="dataBar" id="{AB193FFE-B63C-4DBB-A69C-7C8BB591AD90}">
            <x14:dataBar minLength="0" maxLength="100" border="1" negativeBarBorderColorSameAsPositive="0">
              <x14:cfvo type="autoMin"/>
              <x14:cfvo type="autoMax"/>
              <x14:borderColor rgb="FF63C384"/>
              <x14:negativeFillColor rgb="FFFF0000"/>
              <x14:negativeBorderColor rgb="FFFF0000"/>
              <x14:axisColor rgb="FF000000"/>
            </x14:dataBar>
          </x14:cfRule>
          <xm:sqref>AI87:AI91</xm:sqref>
        </x14:conditionalFormatting>
        <x14:conditionalFormatting xmlns:xm="http://schemas.microsoft.com/office/excel/2006/main">
          <x14:cfRule type="dataBar" id="{A525AAF2-A0E1-4791-ABF4-D699C9500140}">
            <x14:dataBar minLength="0" maxLength="100" border="1" negativeBarBorderColorSameAsPositive="0">
              <x14:cfvo type="autoMin"/>
              <x14:cfvo type="autoMax"/>
              <x14:borderColor rgb="FF63C384"/>
              <x14:negativeFillColor rgb="FFFF0000"/>
              <x14:negativeBorderColor rgb="FFFF0000"/>
              <x14:axisColor rgb="FF000000"/>
            </x14:dataBar>
          </x14:cfRule>
          <xm:sqref>AK87:AK91</xm:sqref>
        </x14:conditionalFormatting>
        <x14:conditionalFormatting xmlns:xm="http://schemas.microsoft.com/office/excel/2006/main">
          <x14:cfRule type="dataBar" id="{40776539-681B-4DA7-9465-C4859335CE1B}">
            <x14:dataBar minLength="0" maxLength="100" border="1" negativeBarBorderColorSameAsPositive="0">
              <x14:cfvo type="autoMin"/>
              <x14:cfvo type="autoMax"/>
              <x14:borderColor rgb="FF63C384"/>
              <x14:negativeFillColor rgb="FFFF0000"/>
              <x14:negativeBorderColor rgb="FFFF0000"/>
              <x14:axisColor rgb="FF000000"/>
            </x14:dataBar>
          </x14:cfRule>
          <xm:sqref>AY87:AY91</xm:sqref>
        </x14:conditionalFormatting>
        <x14:conditionalFormatting xmlns:xm="http://schemas.microsoft.com/office/excel/2006/main">
          <x14:cfRule type="dataBar" id="{0BF39561-66B0-46C9-A9D1-1519610CD10D}">
            <x14:dataBar minLength="0" maxLength="100" border="1" negativeBarBorderColorSameAsPositive="0">
              <x14:cfvo type="autoMin"/>
              <x14:cfvo type="autoMax"/>
              <x14:borderColor rgb="FF63C384"/>
              <x14:negativeFillColor rgb="FFFF0000"/>
              <x14:negativeBorderColor rgb="FFFF0000"/>
              <x14:axisColor rgb="FF000000"/>
            </x14:dataBar>
          </x14:cfRule>
          <xm:sqref>BA87:BA91</xm:sqref>
        </x14:conditionalFormatting>
        <x14:conditionalFormatting xmlns:xm="http://schemas.microsoft.com/office/excel/2006/main">
          <x14:cfRule type="dataBar" id="{22D49D1C-D91C-40E9-A4C9-1FA09068DDF0}">
            <x14:dataBar minLength="0" maxLength="100" border="1" negativeBarBorderColorSameAsPositive="0">
              <x14:cfvo type="autoMin"/>
              <x14:cfvo type="autoMax"/>
              <x14:borderColor rgb="FF63C384"/>
              <x14:negativeFillColor rgb="FFFF0000"/>
              <x14:negativeBorderColor rgb="FFFF0000"/>
              <x14:axisColor rgb="FF000000"/>
            </x14:dataBar>
          </x14:cfRule>
          <xm:sqref>BC87:BC91</xm:sqref>
        </x14:conditionalFormatting>
        <x14:conditionalFormatting xmlns:xm="http://schemas.microsoft.com/office/excel/2006/main">
          <x14:cfRule type="dataBar" id="{2CBB6DB0-AC7A-402A-AA27-781BD1F239BB}">
            <x14:dataBar minLength="0" maxLength="100" border="1" negativeBarBorderColorSameAsPositive="0">
              <x14:cfvo type="autoMin"/>
              <x14:cfvo type="autoMax"/>
              <x14:borderColor rgb="FF63C384"/>
              <x14:negativeFillColor rgb="FFFF0000"/>
              <x14:negativeBorderColor rgb="FFFF0000"/>
              <x14:axisColor rgb="FF000000"/>
            </x14:dataBar>
          </x14:cfRule>
          <xm:sqref>BE87:BE91</xm:sqref>
        </x14:conditionalFormatting>
        <x14:conditionalFormatting xmlns:xm="http://schemas.microsoft.com/office/excel/2006/main">
          <x14:cfRule type="dataBar" id="{3224CB44-7985-433F-AAC1-9F08939EC906}">
            <x14:dataBar minLength="0" maxLength="100" border="1" negativeBarBorderColorSameAsPositive="0">
              <x14:cfvo type="autoMin"/>
              <x14:cfvo type="autoMax"/>
              <x14:borderColor rgb="FF63C384"/>
              <x14:negativeFillColor rgb="FFFF0000"/>
              <x14:negativeBorderColor rgb="FFFF0000"/>
              <x14:axisColor rgb="FF000000"/>
            </x14:dataBar>
          </x14:cfRule>
          <xm:sqref>BK87:BK91</xm:sqref>
        </x14:conditionalFormatting>
        <x14:conditionalFormatting xmlns:xm="http://schemas.microsoft.com/office/excel/2006/main">
          <x14:cfRule type="dataBar" id="{E8CFC75E-10F6-4516-A4DD-1FD0B262BAB8}">
            <x14:dataBar minLength="0" maxLength="100" border="1" negativeBarBorderColorSameAsPositive="0">
              <x14:cfvo type="autoMin"/>
              <x14:cfvo type="autoMax"/>
              <x14:borderColor rgb="FF63C384"/>
              <x14:negativeFillColor rgb="FFFF0000"/>
              <x14:negativeBorderColor rgb="FFFF0000"/>
              <x14:axisColor rgb="FF000000"/>
            </x14:dataBar>
          </x14:cfRule>
          <xm:sqref>BI87:BI91</xm:sqref>
        </x14:conditionalFormatting>
        <x14:conditionalFormatting xmlns:xm="http://schemas.microsoft.com/office/excel/2006/main">
          <x14:cfRule type="dataBar" id="{FE18B632-288E-435C-B201-3B8603CC1FE6}">
            <x14:dataBar minLength="0" maxLength="100" border="1" negativeBarBorderColorSameAsPositive="0">
              <x14:cfvo type="autoMin"/>
              <x14:cfvo type="autoMax"/>
              <x14:borderColor rgb="FF63C384"/>
              <x14:negativeFillColor rgb="FFFF0000"/>
              <x14:negativeBorderColor rgb="FFFF0000"/>
              <x14:axisColor rgb="FF000000"/>
            </x14:dataBar>
          </x14:cfRule>
          <xm:sqref>BG87:BG91</xm:sqref>
        </x14:conditionalFormatting>
        <x14:conditionalFormatting xmlns:xm="http://schemas.microsoft.com/office/excel/2006/main">
          <x14:cfRule type="dataBar" id="{AED72888-2B4E-4D77-AE73-A8F9C773B401}">
            <x14:dataBar minLength="0" maxLength="100" border="1" negativeBarBorderColorSameAsPositive="0">
              <x14:cfvo type="autoMin"/>
              <x14:cfvo type="autoMax"/>
              <x14:borderColor rgb="FF63C384"/>
              <x14:negativeFillColor rgb="FFFF0000"/>
              <x14:negativeBorderColor rgb="FFFF0000"/>
              <x14:axisColor rgb="FF000000"/>
            </x14:dataBar>
          </x14:cfRule>
          <xm:sqref>AM87:AM91</xm:sqref>
        </x14:conditionalFormatting>
        <x14:conditionalFormatting xmlns:xm="http://schemas.microsoft.com/office/excel/2006/main">
          <x14:cfRule type="dataBar" id="{3C34454C-824C-4095-A482-30B332F3CE76}">
            <x14:dataBar minLength="0" maxLength="100" border="1" negativeBarBorderColorSameAsPositive="0">
              <x14:cfvo type="autoMin"/>
              <x14:cfvo type="autoMax"/>
              <x14:borderColor rgb="FF63C384"/>
              <x14:negativeFillColor rgb="FFFF0000"/>
              <x14:negativeBorderColor rgb="FFFF0000"/>
              <x14:axisColor rgb="FF000000"/>
            </x14:dataBar>
          </x14:cfRule>
          <xm:sqref>AQ87:AQ91</xm:sqref>
        </x14:conditionalFormatting>
        <x14:conditionalFormatting xmlns:xm="http://schemas.microsoft.com/office/excel/2006/main">
          <x14:cfRule type="dataBar" id="{7CD936B8-0FDD-4918-B63A-9669D24A2F7F}">
            <x14:dataBar minLength="0" maxLength="100" border="1" negativeBarBorderColorSameAsPositive="0">
              <x14:cfvo type="autoMin"/>
              <x14:cfvo type="autoMax"/>
              <x14:borderColor rgb="FF63C384"/>
              <x14:negativeFillColor rgb="FFFF0000"/>
              <x14:negativeBorderColor rgb="FFFF0000"/>
              <x14:axisColor rgb="FF000000"/>
            </x14:dataBar>
          </x14:cfRule>
          <xm:sqref>AS87:AS91</xm:sqref>
        </x14:conditionalFormatting>
        <x14:conditionalFormatting xmlns:xm="http://schemas.microsoft.com/office/excel/2006/main">
          <x14:cfRule type="dataBar" id="{89CC0C6C-C1BA-45B9-B293-353AB8E506CC}">
            <x14:dataBar minLength="0" maxLength="100" border="1" negativeBarBorderColorSameAsPositive="0">
              <x14:cfvo type="autoMin"/>
              <x14:cfvo type="autoMax"/>
              <x14:borderColor rgb="FF63C384"/>
              <x14:negativeFillColor rgb="FFFF0000"/>
              <x14:negativeBorderColor rgb="FFFF0000"/>
              <x14:axisColor rgb="FF000000"/>
            </x14:dataBar>
          </x14:cfRule>
          <xm:sqref>AO87:AO91</xm:sqref>
        </x14:conditionalFormatting>
        <x14:conditionalFormatting xmlns:xm="http://schemas.microsoft.com/office/excel/2006/main">
          <x14:cfRule type="dataBar" id="{D1C8D1EC-3048-4540-B8F1-46B169C0612E}">
            <x14:dataBar minLength="0" maxLength="100" border="1" negativeBarBorderColorSameAsPositive="0">
              <x14:cfvo type="autoMin"/>
              <x14:cfvo type="autoMax"/>
              <x14:borderColor rgb="FF63C384"/>
              <x14:negativeFillColor rgb="FFFF0000"/>
              <x14:negativeBorderColor rgb="FFFF0000"/>
              <x14:axisColor rgb="FF000000"/>
            </x14:dataBar>
          </x14:cfRule>
          <xm:sqref>AU87:AU91</xm:sqref>
        </x14:conditionalFormatting>
        <x14:conditionalFormatting xmlns:xm="http://schemas.microsoft.com/office/excel/2006/main">
          <x14:cfRule type="dataBar" id="{2D3334BF-0941-4AA0-B363-AD2B3145D01D}">
            <x14:dataBar minLength="0" maxLength="100" border="1" negativeBarBorderColorSameAsPositive="0">
              <x14:cfvo type="autoMin"/>
              <x14:cfvo type="autoMax"/>
              <x14:borderColor rgb="FF63C384"/>
              <x14:negativeFillColor rgb="FFFF0000"/>
              <x14:negativeBorderColor rgb="FFFF0000"/>
              <x14:axisColor rgb="FF000000"/>
            </x14:dataBar>
          </x14:cfRule>
          <xm:sqref>AW87:AW91</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U115"/>
  <sheetViews>
    <sheetView workbookViewId="0">
      <selection activeCell="H26" sqref="H26"/>
    </sheetView>
  </sheetViews>
  <sheetFormatPr defaultRowHeight="15" x14ac:dyDescent="0.25"/>
  <sheetData>
    <row r="1" spans="1:21" x14ac:dyDescent="0.25">
      <c r="A1" s="93">
        <v>172</v>
      </c>
      <c r="B1" s="93" t="s">
        <v>353</v>
      </c>
      <c r="C1" s="93"/>
      <c r="D1" s="93" t="s">
        <v>354</v>
      </c>
      <c r="E1" s="93"/>
      <c r="F1" s="93" t="s">
        <v>355</v>
      </c>
      <c r="G1" s="93"/>
      <c r="H1" s="93" t="s">
        <v>356</v>
      </c>
      <c r="I1" s="93"/>
      <c r="J1" s="93" t="s">
        <v>357</v>
      </c>
      <c r="K1" s="93"/>
      <c r="L1" s="93" t="s">
        <v>358</v>
      </c>
      <c r="M1" s="93"/>
      <c r="N1" s="93" t="s">
        <v>400</v>
      </c>
      <c r="O1" s="93"/>
      <c r="P1" s="93" t="s">
        <v>359</v>
      </c>
      <c r="Q1" s="93"/>
      <c r="R1" s="93" t="s">
        <v>351</v>
      </c>
      <c r="S1" s="93"/>
      <c r="T1" s="93" t="s">
        <v>352</v>
      </c>
      <c r="U1" s="93"/>
    </row>
    <row r="2" spans="1:21" x14ac:dyDescent="0.25">
      <c r="A2" s="139" t="s">
        <v>429</v>
      </c>
      <c r="B2" t="s">
        <v>408</v>
      </c>
      <c r="D2" t="s">
        <v>408</v>
      </c>
      <c r="F2" t="s">
        <v>408</v>
      </c>
      <c r="H2" t="s">
        <v>408</v>
      </c>
      <c r="J2" t="s">
        <v>408</v>
      </c>
      <c r="L2" t="s">
        <v>408</v>
      </c>
      <c r="N2" t="s">
        <v>408</v>
      </c>
      <c r="P2" t="s">
        <v>408</v>
      </c>
      <c r="R2" t="s">
        <v>408</v>
      </c>
      <c r="T2" t="s">
        <v>408</v>
      </c>
    </row>
    <row r="3" spans="1:21" x14ac:dyDescent="0.25">
      <c r="A3" s="139"/>
      <c r="B3">
        <v>1</v>
      </c>
      <c r="C3">
        <v>29</v>
      </c>
      <c r="D3">
        <v>1</v>
      </c>
      <c r="E3">
        <v>47</v>
      </c>
      <c r="F3">
        <v>1</v>
      </c>
      <c r="G3">
        <v>47</v>
      </c>
      <c r="H3">
        <v>1</v>
      </c>
      <c r="I3">
        <v>30</v>
      </c>
      <c r="J3">
        <v>1</v>
      </c>
      <c r="K3">
        <v>66</v>
      </c>
      <c r="L3">
        <v>1</v>
      </c>
      <c r="M3">
        <v>56</v>
      </c>
      <c r="N3">
        <v>1</v>
      </c>
      <c r="O3">
        <v>36</v>
      </c>
      <c r="P3">
        <v>1</v>
      </c>
      <c r="Q3">
        <v>28</v>
      </c>
      <c r="R3">
        <v>1</v>
      </c>
      <c r="S3">
        <v>36</v>
      </c>
      <c r="T3">
        <v>1</v>
      </c>
      <c r="U3">
        <v>35</v>
      </c>
    </row>
    <row r="4" spans="1:21" x14ac:dyDescent="0.25">
      <c r="A4" s="139"/>
      <c r="B4">
        <v>2</v>
      </c>
      <c r="C4">
        <v>26</v>
      </c>
      <c r="D4">
        <v>2</v>
      </c>
      <c r="E4">
        <v>40</v>
      </c>
      <c r="F4">
        <v>2</v>
      </c>
      <c r="G4">
        <v>45</v>
      </c>
      <c r="H4">
        <v>2</v>
      </c>
      <c r="I4">
        <v>30</v>
      </c>
      <c r="J4">
        <v>2</v>
      </c>
      <c r="K4">
        <v>27</v>
      </c>
      <c r="L4">
        <v>2</v>
      </c>
      <c r="M4">
        <v>30</v>
      </c>
      <c r="N4">
        <v>2</v>
      </c>
      <c r="O4">
        <v>30</v>
      </c>
      <c r="P4">
        <v>2</v>
      </c>
      <c r="Q4">
        <v>28</v>
      </c>
      <c r="R4">
        <v>2</v>
      </c>
      <c r="S4">
        <v>27</v>
      </c>
      <c r="T4">
        <v>2</v>
      </c>
      <c r="U4">
        <v>24</v>
      </c>
    </row>
    <row r="5" spans="1:21" x14ac:dyDescent="0.25">
      <c r="A5" s="139"/>
      <c r="B5">
        <v>3</v>
      </c>
      <c r="C5">
        <v>54</v>
      </c>
      <c r="D5">
        <v>3</v>
      </c>
      <c r="E5">
        <v>48</v>
      </c>
      <c r="F5">
        <v>3</v>
      </c>
      <c r="G5">
        <v>40</v>
      </c>
      <c r="H5">
        <v>3</v>
      </c>
      <c r="I5">
        <v>55</v>
      </c>
      <c r="J5">
        <v>3</v>
      </c>
      <c r="K5">
        <v>38</v>
      </c>
      <c r="L5">
        <v>3</v>
      </c>
      <c r="M5">
        <v>46</v>
      </c>
      <c r="N5">
        <v>3</v>
      </c>
      <c r="O5">
        <v>50</v>
      </c>
      <c r="P5">
        <v>3</v>
      </c>
      <c r="Q5">
        <v>58</v>
      </c>
      <c r="R5">
        <v>3</v>
      </c>
      <c r="S5">
        <v>52</v>
      </c>
      <c r="T5">
        <v>3</v>
      </c>
      <c r="U5">
        <v>58</v>
      </c>
    </row>
    <row r="6" spans="1:21" x14ac:dyDescent="0.25">
      <c r="A6" s="139"/>
      <c r="B6">
        <v>4</v>
      </c>
      <c r="C6">
        <v>24</v>
      </c>
      <c r="D6">
        <v>4</v>
      </c>
      <c r="E6">
        <v>17</v>
      </c>
      <c r="F6">
        <v>4</v>
      </c>
      <c r="G6">
        <v>17</v>
      </c>
      <c r="H6">
        <v>4</v>
      </c>
      <c r="I6">
        <v>32</v>
      </c>
      <c r="J6">
        <v>4</v>
      </c>
      <c r="K6">
        <v>17</v>
      </c>
      <c r="L6">
        <v>4</v>
      </c>
      <c r="M6">
        <v>13</v>
      </c>
      <c r="N6">
        <v>4</v>
      </c>
      <c r="O6">
        <v>19</v>
      </c>
      <c r="P6">
        <v>4</v>
      </c>
      <c r="Q6">
        <v>20</v>
      </c>
      <c r="R6">
        <v>4</v>
      </c>
      <c r="S6">
        <v>28</v>
      </c>
      <c r="T6">
        <v>4</v>
      </c>
      <c r="U6">
        <v>28</v>
      </c>
    </row>
    <row r="7" spans="1:21" x14ac:dyDescent="0.25">
      <c r="A7" s="139"/>
      <c r="B7">
        <v>5</v>
      </c>
      <c r="C7">
        <v>39</v>
      </c>
      <c r="D7">
        <v>5</v>
      </c>
      <c r="E7">
        <v>20</v>
      </c>
      <c r="F7">
        <v>5</v>
      </c>
      <c r="G7">
        <v>23</v>
      </c>
      <c r="H7">
        <v>5</v>
      </c>
      <c r="I7">
        <v>25</v>
      </c>
      <c r="J7">
        <v>5</v>
      </c>
      <c r="K7">
        <v>24</v>
      </c>
      <c r="L7">
        <v>5</v>
      </c>
      <c r="M7">
        <v>27</v>
      </c>
      <c r="N7">
        <v>5</v>
      </c>
      <c r="O7">
        <v>37</v>
      </c>
      <c r="P7">
        <v>5</v>
      </c>
      <c r="Q7">
        <v>38</v>
      </c>
      <c r="R7">
        <v>5</v>
      </c>
      <c r="S7">
        <v>29</v>
      </c>
      <c r="T7">
        <v>5</v>
      </c>
      <c r="U7">
        <v>27</v>
      </c>
    </row>
    <row r="8" spans="1:21" x14ac:dyDescent="0.25">
      <c r="A8" s="139"/>
      <c r="B8" t="s">
        <v>409</v>
      </c>
      <c r="D8" t="s">
        <v>409</v>
      </c>
      <c r="F8" t="s">
        <v>409</v>
      </c>
      <c r="H8" t="s">
        <v>409</v>
      </c>
      <c r="J8" t="s">
        <v>409</v>
      </c>
      <c r="L8" t="s">
        <v>409</v>
      </c>
      <c r="N8" t="s">
        <v>409</v>
      </c>
      <c r="P8" t="s">
        <v>409</v>
      </c>
      <c r="R8" t="s">
        <v>409</v>
      </c>
      <c r="T8" t="s">
        <v>409</v>
      </c>
    </row>
    <row r="9" spans="1:21" x14ac:dyDescent="0.25">
      <c r="A9" s="139"/>
    </row>
    <row r="10" spans="1:21" x14ac:dyDescent="0.25">
      <c r="A10" s="139"/>
    </row>
    <row r="11" spans="1:21" x14ac:dyDescent="0.25">
      <c r="A11" s="139"/>
    </row>
    <row r="14" spans="1:21" x14ac:dyDescent="0.25">
      <c r="A14" s="93">
        <v>25</v>
      </c>
      <c r="B14" s="93" t="s">
        <v>353</v>
      </c>
      <c r="C14" s="93"/>
      <c r="D14" s="93" t="s">
        <v>354</v>
      </c>
      <c r="E14" s="93"/>
      <c r="F14" s="93" t="s">
        <v>355</v>
      </c>
      <c r="G14" s="93"/>
      <c r="H14" s="93" t="s">
        <v>356</v>
      </c>
      <c r="I14" s="93"/>
      <c r="J14" s="93" t="s">
        <v>357</v>
      </c>
      <c r="K14" s="93"/>
      <c r="L14" s="93" t="s">
        <v>358</v>
      </c>
      <c r="M14" s="93"/>
      <c r="N14" s="93" t="s">
        <v>400</v>
      </c>
      <c r="O14" s="93"/>
      <c r="P14" s="93" t="s">
        <v>359</v>
      </c>
      <c r="Q14" s="93"/>
      <c r="R14" s="93" t="s">
        <v>351</v>
      </c>
      <c r="S14" s="93"/>
      <c r="T14" s="93" t="s">
        <v>352</v>
      </c>
      <c r="U14" s="93"/>
    </row>
    <row r="15" spans="1:21" x14ac:dyDescent="0.25">
      <c r="A15" s="139" t="s">
        <v>3</v>
      </c>
      <c r="B15" t="s">
        <v>408</v>
      </c>
      <c r="D15" t="s">
        <v>408</v>
      </c>
      <c r="F15" t="s">
        <v>408</v>
      </c>
      <c r="H15" t="s">
        <v>408</v>
      </c>
      <c r="J15" t="s">
        <v>408</v>
      </c>
      <c r="L15" t="s">
        <v>408</v>
      </c>
      <c r="N15" t="s">
        <v>408</v>
      </c>
      <c r="P15" t="s">
        <v>408</v>
      </c>
      <c r="R15" t="s">
        <v>408</v>
      </c>
      <c r="T15" t="s">
        <v>408</v>
      </c>
    </row>
    <row r="16" spans="1:21" x14ac:dyDescent="0.25">
      <c r="A16" s="139"/>
      <c r="B16">
        <v>1</v>
      </c>
      <c r="C16">
        <v>1</v>
      </c>
      <c r="D16">
        <v>1</v>
      </c>
      <c r="E16">
        <v>4</v>
      </c>
      <c r="F16">
        <v>1</v>
      </c>
      <c r="G16">
        <v>7</v>
      </c>
      <c r="H16">
        <v>1</v>
      </c>
      <c r="I16">
        <v>5</v>
      </c>
      <c r="J16">
        <v>1</v>
      </c>
      <c r="K16">
        <v>9</v>
      </c>
      <c r="L16">
        <v>1</v>
      </c>
      <c r="M16">
        <v>9</v>
      </c>
      <c r="N16">
        <v>1</v>
      </c>
      <c r="O16">
        <v>3</v>
      </c>
      <c r="P16">
        <v>1</v>
      </c>
      <c r="Q16">
        <v>1</v>
      </c>
      <c r="R16">
        <v>1</v>
      </c>
      <c r="S16">
        <v>4</v>
      </c>
      <c r="T16">
        <v>1</v>
      </c>
      <c r="U16">
        <v>4</v>
      </c>
    </row>
    <row r="17" spans="1:21" x14ac:dyDescent="0.25">
      <c r="A17" s="139"/>
      <c r="B17">
        <v>2</v>
      </c>
      <c r="C17">
        <v>4</v>
      </c>
      <c r="D17">
        <v>2</v>
      </c>
      <c r="E17">
        <v>7</v>
      </c>
      <c r="F17">
        <v>2</v>
      </c>
      <c r="G17">
        <v>6</v>
      </c>
      <c r="H17">
        <v>2</v>
      </c>
      <c r="I17">
        <v>5</v>
      </c>
      <c r="J17">
        <v>2</v>
      </c>
      <c r="K17">
        <v>3</v>
      </c>
      <c r="L17">
        <v>2</v>
      </c>
      <c r="M17">
        <v>4</v>
      </c>
      <c r="N17">
        <v>2</v>
      </c>
      <c r="O17">
        <v>6</v>
      </c>
      <c r="P17">
        <v>2</v>
      </c>
      <c r="Q17">
        <v>3</v>
      </c>
      <c r="R17">
        <v>2</v>
      </c>
      <c r="S17">
        <v>2</v>
      </c>
      <c r="T17">
        <v>2</v>
      </c>
      <c r="U17">
        <v>1</v>
      </c>
    </row>
    <row r="18" spans="1:21" x14ac:dyDescent="0.25">
      <c r="A18" s="139"/>
      <c r="B18">
        <v>3</v>
      </c>
      <c r="C18">
        <v>13</v>
      </c>
      <c r="D18">
        <v>3</v>
      </c>
      <c r="E18">
        <v>11</v>
      </c>
      <c r="F18">
        <v>3</v>
      </c>
      <c r="G18">
        <v>7</v>
      </c>
      <c r="H18">
        <v>3</v>
      </c>
      <c r="I18">
        <v>9</v>
      </c>
      <c r="J18">
        <v>3</v>
      </c>
      <c r="K18">
        <v>9</v>
      </c>
      <c r="L18">
        <v>3</v>
      </c>
      <c r="M18">
        <v>10</v>
      </c>
      <c r="N18">
        <v>3</v>
      </c>
      <c r="O18">
        <v>11</v>
      </c>
      <c r="P18">
        <v>3</v>
      </c>
      <c r="Q18">
        <v>15</v>
      </c>
      <c r="R18">
        <v>3</v>
      </c>
      <c r="S18">
        <v>8</v>
      </c>
      <c r="T18">
        <v>3</v>
      </c>
      <c r="U18">
        <v>9</v>
      </c>
    </row>
    <row r="19" spans="1:21" x14ac:dyDescent="0.25">
      <c r="A19" s="139"/>
      <c r="B19">
        <v>4</v>
      </c>
      <c r="C19">
        <v>3</v>
      </c>
      <c r="D19">
        <v>4</v>
      </c>
      <c r="E19">
        <v>0</v>
      </c>
      <c r="F19">
        <v>4</v>
      </c>
      <c r="G19">
        <v>2</v>
      </c>
      <c r="H19">
        <v>4</v>
      </c>
      <c r="I19">
        <v>3</v>
      </c>
      <c r="J19">
        <v>4</v>
      </c>
      <c r="K19">
        <v>1</v>
      </c>
      <c r="L19">
        <v>4</v>
      </c>
      <c r="M19">
        <v>0</v>
      </c>
      <c r="N19">
        <v>4</v>
      </c>
      <c r="O19">
        <v>2</v>
      </c>
      <c r="P19">
        <v>4</v>
      </c>
      <c r="Q19">
        <v>2</v>
      </c>
      <c r="R19">
        <v>4</v>
      </c>
      <c r="S19">
        <v>6</v>
      </c>
      <c r="T19">
        <v>4</v>
      </c>
      <c r="U19">
        <v>6</v>
      </c>
    </row>
    <row r="20" spans="1:21" x14ac:dyDescent="0.25">
      <c r="A20" s="139"/>
      <c r="B20">
        <v>5</v>
      </c>
      <c r="C20">
        <v>4</v>
      </c>
      <c r="D20">
        <v>5</v>
      </c>
      <c r="E20">
        <v>3</v>
      </c>
      <c r="F20">
        <v>5</v>
      </c>
      <c r="G20">
        <v>3</v>
      </c>
      <c r="H20">
        <v>5</v>
      </c>
      <c r="I20">
        <v>3</v>
      </c>
      <c r="J20">
        <v>5</v>
      </c>
      <c r="K20">
        <v>3</v>
      </c>
      <c r="L20">
        <v>5</v>
      </c>
      <c r="M20">
        <v>2</v>
      </c>
      <c r="N20">
        <v>5</v>
      </c>
      <c r="O20">
        <v>3</v>
      </c>
      <c r="P20">
        <v>5</v>
      </c>
      <c r="Q20">
        <v>4</v>
      </c>
      <c r="R20">
        <v>5</v>
      </c>
      <c r="S20">
        <v>5</v>
      </c>
      <c r="T20">
        <v>5</v>
      </c>
      <c r="U20">
        <v>5</v>
      </c>
    </row>
    <row r="21" spans="1:21" x14ac:dyDescent="0.25">
      <c r="A21" s="139"/>
      <c r="B21" t="s">
        <v>409</v>
      </c>
      <c r="D21" t="s">
        <v>409</v>
      </c>
      <c r="F21" t="s">
        <v>409</v>
      </c>
      <c r="H21" t="s">
        <v>409</v>
      </c>
      <c r="J21" t="s">
        <v>409</v>
      </c>
      <c r="L21" t="s">
        <v>409</v>
      </c>
      <c r="N21" t="s">
        <v>409</v>
      </c>
      <c r="P21" t="s">
        <v>409</v>
      </c>
      <c r="R21" t="s">
        <v>409</v>
      </c>
      <c r="T21" t="s">
        <v>409</v>
      </c>
    </row>
    <row r="22" spans="1:21" x14ac:dyDescent="0.25">
      <c r="A22" s="139"/>
    </row>
    <row r="23" spans="1:21" x14ac:dyDescent="0.25">
      <c r="A23" s="139"/>
    </row>
    <row r="24" spans="1:21" x14ac:dyDescent="0.25">
      <c r="A24" s="139"/>
    </row>
    <row r="27" spans="1:21" x14ac:dyDescent="0.25">
      <c r="A27" s="93">
        <v>23</v>
      </c>
      <c r="B27" s="93" t="s">
        <v>353</v>
      </c>
      <c r="C27" s="93"/>
      <c r="D27" s="93" t="s">
        <v>354</v>
      </c>
      <c r="E27" s="93"/>
      <c r="F27" s="93" t="s">
        <v>355</v>
      </c>
      <c r="G27" s="93"/>
      <c r="H27" s="93" t="s">
        <v>356</v>
      </c>
      <c r="I27" s="93"/>
      <c r="J27" s="93" t="s">
        <v>357</v>
      </c>
      <c r="K27" s="93"/>
      <c r="L27" s="93" t="s">
        <v>358</v>
      </c>
      <c r="M27" s="93"/>
      <c r="N27" s="93" t="s">
        <v>400</v>
      </c>
      <c r="O27" s="93"/>
      <c r="P27" s="93" t="s">
        <v>359</v>
      </c>
      <c r="Q27" s="93"/>
      <c r="R27" s="93" t="s">
        <v>351</v>
      </c>
      <c r="S27" s="93"/>
      <c r="T27" s="93" t="s">
        <v>352</v>
      </c>
      <c r="U27" s="93"/>
    </row>
    <row r="28" spans="1:21" x14ac:dyDescent="0.25">
      <c r="A28" s="139" t="s">
        <v>32</v>
      </c>
      <c r="B28" t="s">
        <v>408</v>
      </c>
      <c r="D28" t="s">
        <v>408</v>
      </c>
      <c r="F28" t="s">
        <v>408</v>
      </c>
      <c r="H28" t="s">
        <v>408</v>
      </c>
      <c r="J28" t="s">
        <v>408</v>
      </c>
      <c r="L28" t="s">
        <v>408</v>
      </c>
      <c r="N28" t="s">
        <v>408</v>
      </c>
      <c r="P28" t="s">
        <v>408</v>
      </c>
      <c r="R28" t="s">
        <v>408</v>
      </c>
      <c r="T28" t="s">
        <v>408</v>
      </c>
    </row>
    <row r="29" spans="1:21" x14ac:dyDescent="0.25">
      <c r="A29" s="139"/>
      <c r="B29">
        <v>1</v>
      </c>
      <c r="C29">
        <v>3</v>
      </c>
      <c r="D29">
        <v>1</v>
      </c>
      <c r="E29">
        <v>2</v>
      </c>
      <c r="F29">
        <v>1</v>
      </c>
      <c r="G29">
        <v>3</v>
      </c>
      <c r="H29">
        <v>1</v>
      </c>
      <c r="I29">
        <v>1</v>
      </c>
      <c r="J29">
        <v>1</v>
      </c>
      <c r="K29">
        <v>5</v>
      </c>
      <c r="L29">
        <v>1</v>
      </c>
      <c r="M29">
        <v>7</v>
      </c>
      <c r="N29">
        <v>1</v>
      </c>
      <c r="O29">
        <v>3</v>
      </c>
      <c r="P29">
        <v>1</v>
      </c>
      <c r="Q29">
        <v>3</v>
      </c>
      <c r="R29">
        <v>1</v>
      </c>
      <c r="S29">
        <v>2</v>
      </c>
      <c r="T29">
        <v>1</v>
      </c>
      <c r="U29">
        <v>2</v>
      </c>
    </row>
    <row r="30" spans="1:21" x14ac:dyDescent="0.25">
      <c r="A30" s="139"/>
      <c r="B30">
        <v>2</v>
      </c>
      <c r="C30">
        <v>0</v>
      </c>
      <c r="D30">
        <v>2</v>
      </c>
      <c r="E30">
        <v>4</v>
      </c>
      <c r="F30">
        <v>2</v>
      </c>
      <c r="G30">
        <v>5</v>
      </c>
      <c r="H30">
        <v>2</v>
      </c>
      <c r="I30">
        <v>4</v>
      </c>
      <c r="J30">
        <v>2</v>
      </c>
      <c r="K30">
        <v>3</v>
      </c>
      <c r="L30">
        <v>2</v>
      </c>
      <c r="M30">
        <v>8</v>
      </c>
      <c r="N30">
        <v>2</v>
      </c>
      <c r="O30">
        <v>6</v>
      </c>
      <c r="P30">
        <v>2</v>
      </c>
      <c r="Q30">
        <v>3</v>
      </c>
      <c r="R30">
        <v>2</v>
      </c>
      <c r="S30">
        <v>2</v>
      </c>
      <c r="T30">
        <v>2</v>
      </c>
      <c r="U30">
        <v>3</v>
      </c>
    </row>
    <row r="31" spans="1:21" x14ac:dyDescent="0.25">
      <c r="A31" s="139"/>
      <c r="B31">
        <v>3</v>
      </c>
      <c r="C31">
        <v>10</v>
      </c>
      <c r="D31">
        <v>3</v>
      </c>
      <c r="E31">
        <v>10</v>
      </c>
      <c r="F31">
        <v>3</v>
      </c>
      <c r="G31">
        <v>9</v>
      </c>
      <c r="H31">
        <v>3</v>
      </c>
      <c r="I31">
        <v>8</v>
      </c>
      <c r="J31">
        <v>3</v>
      </c>
      <c r="K31">
        <v>7</v>
      </c>
      <c r="L31">
        <v>3</v>
      </c>
      <c r="M31">
        <v>6</v>
      </c>
      <c r="N31">
        <v>3</v>
      </c>
      <c r="O31">
        <v>8</v>
      </c>
      <c r="P31">
        <v>3</v>
      </c>
      <c r="Q31">
        <v>11</v>
      </c>
      <c r="R31">
        <v>3</v>
      </c>
      <c r="S31">
        <v>11</v>
      </c>
      <c r="T31">
        <v>3</v>
      </c>
      <c r="U31">
        <v>11</v>
      </c>
    </row>
    <row r="32" spans="1:21" x14ac:dyDescent="0.25">
      <c r="A32" s="139"/>
      <c r="B32">
        <v>4</v>
      </c>
      <c r="C32">
        <v>3</v>
      </c>
      <c r="D32">
        <v>4</v>
      </c>
      <c r="E32">
        <v>4</v>
      </c>
      <c r="F32">
        <v>4</v>
      </c>
      <c r="G32">
        <v>2</v>
      </c>
      <c r="H32">
        <v>4</v>
      </c>
      <c r="I32">
        <v>7</v>
      </c>
      <c r="J32">
        <v>4</v>
      </c>
      <c r="K32">
        <v>4</v>
      </c>
      <c r="L32">
        <v>4</v>
      </c>
      <c r="M32">
        <v>0</v>
      </c>
      <c r="N32">
        <v>4</v>
      </c>
      <c r="O32">
        <v>0</v>
      </c>
      <c r="P32">
        <v>4</v>
      </c>
      <c r="Q32">
        <v>0</v>
      </c>
      <c r="R32">
        <v>4</v>
      </c>
      <c r="S32">
        <v>4</v>
      </c>
      <c r="T32">
        <v>4</v>
      </c>
      <c r="U32">
        <v>1</v>
      </c>
    </row>
    <row r="33" spans="1:21" x14ac:dyDescent="0.25">
      <c r="A33" s="139"/>
      <c r="B33">
        <v>5</v>
      </c>
      <c r="C33">
        <v>7</v>
      </c>
      <c r="D33">
        <v>5</v>
      </c>
      <c r="E33">
        <v>3</v>
      </c>
      <c r="F33">
        <v>5</v>
      </c>
      <c r="G33">
        <v>4</v>
      </c>
      <c r="H33">
        <v>5</v>
      </c>
      <c r="I33">
        <v>3</v>
      </c>
      <c r="J33">
        <v>5</v>
      </c>
      <c r="K33">
        <v>4</v>
      </c>
      <c r="L33">
        <v>5</v>
      </c>
      <c r="M33">
        <v>2</v>
      </c>
      <c r="N33">
        <v>5</v>
      </c>
      <c r="O33">
        <v>6</v>
      </c>
      <c r="P33">
        <v>5</v>
      </c>
      <c r="Q33">
        <v>6</v>
      </c>
      <c r="R33">
        <v>5</v>
      </c>
      <c r="S33">
        <v>4</v>
      </c>
      <c r="T33">
        <v>5</v>
      </c>
      <c r="U33">
        <v>6</v>
      </c>
    </row>
    <row r="34" spans="1:21" x14ac:dyDescent="0.25">
      <c r="A34" s="139"/>
      <c r="B34" t="s">
        <v>409</v>
      </c>
      <c r="D34" t="s">
        <v>409</v>
      </c>
      <c r="F34" t="s">
        <v>409</v>
      </c>
      <c r="H34" t="s">
        <v>409</v>
      </c>
      <c r="J34" t="s">
        <v>409</v>
      </c>
      <c r="L34" t="s">
        <v>409</v>
      </c>
      <c r="N34" t="s">
        <v>409</v>
      </c>
      <c r="P34" t="s">
        <v>409</v>
      </c>
      <c r="R34" t="s">
        <v>409</v>
      </c>
      <c r="T34" t="s">
        <v>409</v>
      </c>
    </row>
    <row r="35" spans="1:21" x14ac:dyDescent="0.25">
      <c r="A35" s="139"/>
    </row>
    <row r="36" spans="1:21" x14ac:dyDescent="0.25">
      <c r="A36" s="139"/>
    </row>
    <row r="37" spans="1:21" x14ac:dyDescent="0.25">
      <c r="A37" s="139"/>
    </row>
    <row r="40" spans="1:21" x14ac:dyDescent="0.25">
      <c r="A40" s="93">
        <v>29</v>
      </c>
      <c r="B40" s="93" t="s">
        <v>353</v>
      </c>
      <c r="C40" s="93"/>
      <c r="D40" s="93" t="s">
        <v>354</v>
      </c>
      <c r="E40" s="93"/>
      <c r="F40" s="93" t="s">
        <v>355</v>
      </c>
      <c r="G40" s="93"/>
      <c r="H40" s="93" t="s">
        <v>356</v>
      </c>
      <c r="I40" s="93"/>
      <c r="J40" s="93" t="s">
        <v>357</v>
      </c>
      <c r="K40" s="93"/>
      <c r="L40" s="93" t="s">
        <v>358</v>
      </c>
      <c r="M40" s="93"/>
      <c r="N40" s="93" t="s">
        <v>400</v>
      </c>
      <c r="O40" s="93"/>
      <c r="P40" s="93" t="s">
        <v>359</v>
      </c>
      <c r="Q40" s="93"/>
      <c r="R40" s="93" t="s">
        <v>351</v>
      </c>
      <c r="S40" s="93"/>
      <c r="T40" s="93" t="s">
        <v>352</v>
      </c>
      <c r="U40" s="93"/>
    </row>
    <row r="41" spans="1:21" x14ac:dyDescent="0.25">
      <c r="A41" s="139" t="s">
        <v>41</v>
      </c>
      <c r="B41" t="s">
        <v>408</v>
      </c>
      <c r="D41" t="s">
        <v>408</v>
      </c>
      <c r="F41" t="s">
        <v>408</v>
      </c>
      <c r="H41" t="s">
        <v>408</v>
      </c>
      <c r="J41" t="s">
        <v>408</v>
      </c>
      <c r="L41" t="s">
        <v>408</v>
      </c>
      <c r="N41" t="s">
        <v>408</v>
      </c>
      <c r="P41" t="s">
        <v>408</v>
      </c>
      <c r="R41" t="s">
        <v>408</v>
      </c>
      <c r="T41" t="s">
        <v>408</v>
      </c>
    </row>
    <row r="42" spans="1:21" x14ac:dyDescent="0.25">
      <c r="A42" s="139"/>
      <c r="B42">
        <v>1</v>
      </c>
      <c r="C42">
        <v>6</v>
      </c>
      <c r="D42">
        <v>1</v>
      </c>
      <c r="E42">
        <v>7</v>
      </c>
      <c r="F42">
        <v>1</v>
      </c>
      <c r="G42">
        <v>8</v>
      </c>
      <c r="H42">
        <v>1</v>
      </c>
      <c r="I42">
        <v>5</v>
      </c>
      <c r="J42">
        <v>1</v>
      </c>
      <c r="K42">
        <v>12</v>
      </c>
      <c r="L42">
        <v>1</v>
      </c>
      <c r="M42">
        <v>13</v>
      </c>
      <c r="N42">
        <v>1</v>
      </c>
      <c r="O42">
        <v>7</v>
      </c>
      <c r="P42">
        <v>1</v>
      </c>
      <c r="Q42">
        <v>4</v>
      </c>
      <c r="R42">
        <v>1</v>
      </c>
      <c r="S42">
        <v>7</v>
      </c>
      <c r="T42">
        <v>1</v>
      </c>
      <c r="U42">
        <v>5</v>
      </c>
    </row>
    <row r="43" spans="1:21" x14ac:dyDescent="0.25">
      <c r="A43" s="139"/>
      <c r="B43">
        <v>2</v>
      </c>
      <c r="C43">
        <v>5</v>
      </c>
      <c r="D43">
        <v>2</v>
      </c>
      <c r="E43">
        <v>6</v>
      </c>
      <c r="F43">
        <v>2</v>
      </c>
      <c r="G43">
        <v>7</v>
      </c>
      <c r="H43">
        <v>2</v>
      </c>
      <c r="I43">
        <v>5</v>
      </c>
      <c r="J43">
        <v>2</v>
      </c>
      <c r="K43">
        <v>3</v>
      </c>
      <c r="L43">
        <v>2</v>
      </c>
      <c r="M43">
        <v>4</v>
      </c>
      <c r="N43">
        <v>2</v>
      </c>
      <c r="O43">
        <v>5</v>
      </c>
      <c r="P43">
        <v>2</v>
      </c>
      <c r="Q43">
        <v>4</v>
      </c>
      <c r="R43">
        <v>2</v>
      </c>
      <c r="S43">
        <v>6</v>
      </c>
      <c r="T43">
        <v>2</v>
      </c>
      <c r="U43">
        <v>5</v>
      </c>
    </row>
    <row r="44" spans="1:21" x14ac:dyDescent="0.25">
      <c r="A44" s="139"/>
      <c r="B44">
        <v>3</v>
      </c>
      <c r="C44">
        <v>6</v>
      </c>
      <c r="D44">
        <v>3</v>
      </c>
      <c r="E44">
        <v>8</v>
      </c>
      <c r="F44">
        <v>3</v>
      </c>
      <c r="G44">
        <v>8</v>
      </c>
      <c r="H44">
        <v>3</v>
      </c>
      <c r="I44">
        <v>10</v>
      </c>
      <c r="J44">
        <v>3</v>
      </c>
      <c r="K44">
        <v>6</v>
      </c>
      <c r="L44">
        <v>3</v>
      </c>
      <c r="M44">
        <v>6</v>
      </c>
      <c r="N44">
        <v>3</v>
      </c>
      <c r="O44">
        <v>8</v>
      </c>
      <c r="P44">
        <v>3</v>
      </c>
      <c r="Q44">
        <v>13</v>
      </c>
      <c r="R44">
        <v>3</v>
      </c>
      <c r="S44">
        <v>7</v>
      </c>
      <c r="T44">
        <v>3</v>
      </c>
      <c r="U44">
        <v>13</v>
      </c>
    </row>
    <row r="45" spans="1:21" x14ac:dyDescent="0.25">
      <c r="A45" s="139"/>
      <c r="B45">
        <v>4</v>
      </c>
      <c r="C45">
        <v>6</v>
      </c>
      <c r="D45">
        <v>4</v>
      </c>
      <c r="E45">
        <v>5</v>
      </c>
      <c r="F45">
        <v>4</v>
      </c>
      <c r="G45">
        <v>3</v>
      </c>
      <c r="H45">
        <v>4</v>
      </c>
      <c r="I45">
        <v>5</v>
      </c>
      <c r="J45">
        <v>4</v>
      </c>
      <c r="K45">
        <v>5</v>
      </c>
      <c r="L45">
        <v>4</v>
      </c>
      <c r="M45">
        <v>3</v>
      </c>
      <c r="N45">
        <v>4</v>
      </c>
      <c r="O45">
        <v>2</v>
      </c>
      <c r="P45">
        <v>4</v>
      </c>
      <c r="Q45">
        <v>0</v>
      </c>
      <c r="R45">
        <v>4</v>
      </c>
      <c r="S45">
        <v>3</v>
      </c>
      <c r="T45">
        <v>4</v>
      </c>
      <c r="U45">
        <v>2</v>
      </c>
    </row>
    <row r="46" spans="1:21" x14ac:dyDescent="0.25">
      <c r="A46" s="139"/>
      <c r="B46">
        <v>5</v>
      </c>
      <c r="C46">
        <v>6</v>
      </c>
      <c r="D46">
        <v>5</v>
      </c>
      <c r="E46">
        <v>3</v>
      </c>
      <c r="F46">
        <v>5</v>
      </c>
      <c r="G46">
        <v>3</v>
      </c>
      <c r="H46">
        <v>5</v>
      </c>
      <c r="I46">
        <v>4</v>
      </c>
      <c r="J46">
        <v>5</v>
      </c>
      <c r="K46">
        <v>3</v>
      </c>
      <c r="L46">
        <v>5</v>
      </c>
      <c r="M46">
        <v>3</v>
      </c>
      <c r="N46">
        <v>5</v>
      </c>
      <c r="O46">
        <v>7</v>
      </c>
      <c r="P46">
        <v>5</v>
      </c>
      <c r="Q46">
        <v>8</v>
      </c>
      <c r="R46">
        <v>5</v>
      </c>
      <c r="S46">
        <v>6</v>
      </c>
      <c r="T46">
        <v>5</v>
      </c>
      <c r="U46">
        <v>4</v>
      </c>
    </row>
    <row r="47" spans="1:21" x14ac:dyDescent="0.25">
      <c r="A47" s="139"/>
      <c r="B47" t="s">
        <v>409</v>
      </c>
      <c r="D47" t="s">
        <v>409</v>
      </c>
      <c r="F47" t="s">
        <v>409</v>
      </c>
      <c r="H47" t="s">
        <v>409</v>
      </c>
      <c r="J47" t="s">
        <v>409</v>
      </c>
      <c r="L47" t="s">
        <v>409</v>
      </c>
      <c r="N47" t="s">
        <v>409</v>
      </c>
      <c r="P47" t="s">
        <v>409</v>
      </c>
      <c r="R47" t="s">
        <v>409</v>
      </c>
      <c r="T47" t="s">
        <v>409</v>
      </c>
    </row>
    <row r="48" spans="1:21" x14ac:dyDescent="0.25">
      <c r="A48" s="139"/>
    </row>
    <row r="49" spans="1:21" x14ac:dyDescent="0.25">
      <c r="A49" s="139"/>
    </row>
    <row r="50" spans="1:21" x14ac:dyDescent="0.25">
      <c r="A50" s="139"/>
    </row>
    <row r="53" spans="1:21" x14ac:dyDescent="0.25">
      <c r="A53" s="93">
        <v>45</v>
      </c>
      <c r="B53" s="93" t="s">
        <v>353</v>
      </c>
      <c r="C53" s="93"/>
      <c r="D53" s="93" t="s">
        <v>354</v>
      </c>
      <c r="E53" s="93"/>
      <c r="F53" s="93" t="s">
        <v>355</v>
      </c>
      <c r="G53" s="93"/>
      <c r="H53" s="93" t="s">
        <v>356</v>
      </c>
      <c r="I53" s="93"/>
      <c r="J53" s="93" t="s">
        <v>357</v>
      </c>
      <c r="K53" s="93"/>
      <c r="L53" s="93" t="s">
        <v>358</v>
      </c>
      <c r="M53" s="93"/>
      <c r="N53" s="93" t="s">
        <v>400</v>
      </c>
      <c r="O53" s="93"/>
      <c r="P53" s="93" t="s">
        <v>359</v>
      </c>
      <c r="Q53" s="93"/>
      <c r="R53" s="93" t="s">
        <v>351</v>
      </c>
      <c r="S53" s="93"/>
      <c r="T53" s="93" t="s">
        <v>352</v>
      </c>
      <c r="U53" s="93"/>
    </row>
    <row r="54" spans="1:21" x14ac:dyDescent="0.25">
      <c r="A54" s="139" t="s">
        <v>9</v>
      </c>
      <c r="B54" t="s">
        <v>408</v>
      </c>
      <c r="D54" t="s">
        <v>408</v>
      </c>
      <c r="F54" t="s">
        <v>408</v>
      </c>
      <c r="H54" t="s">
        <v>408</v>
      </c>
      <c r="J54" t="s">
        <v>408</v>
      </c>
      <c r="L54" t="s">
        <v>408</v>
      </c>
      <c r="N54" t="s">
        <v>408</v>
      </c>
      <c r="P54" t="s">
        <v>408</v>
      </c>
      <c r="R54" t="s">
        <v>408</v>
      </c>
      <c r="T54" t="s">
        <v>408</v>
      </c>
    </row>
    <row r="55" spans="1:21" x14ac:dyDescent="0.25">
      <c r="A55" s="139"/>
      <c r="B55">
        <v>1</v>
      </c>
      <c r="C55">
        <v>10</v>
      </c>
      <c r="D55">
        <v>1</v>
      </c>
      <c r="E55">
        <v>17</v>
      </c>
      <c r="F55">
        <v>1</v>
      </c>
      <c r="G55">
        <v>13</v>
      </c>
      <c r="H55">
        <v>1</v>
      </c>
      <c r="I55">
        <v>11</v>
      </c>
      <c r="J55">
        <v>1</v>
      </c>
      <c r="K55">
        <v>18</v>
      </c>
      <c r="L55">
        <v>1</v>
      </c>
      <c r="M55">
        <v>20</v>
      </c>
      <c r="N55">
        <v>1</v>
      </c>
      <c r="O55">
        <v>12</v>
      </c>
      <c r="P55">
        <v>1</v>
      </c>
      <c r="Q55">
        <v>10</v>
      </c>
      <c r="R55">
        <v>1</v>
      </c>
      <c r="S55">
        <v>14</v>
      </c>
      <c r="T55">
        <v>1</v>
      </c>
      <c r="U55">
        <v>14</v>
      </c>
    </row>
    <row r="56" spans="1:21" x14ac:dyDescent="0.25">
      <c r="A56" s="139"/>
      <c r="B56">
        <v>2</v>
      </c>
      <c r="C56">
        <v>9</v>
      </c>
      <c r="D56">
        <v>2</v>
      </c>
      <c r="E56">
        <v>10</v>
      </c>
      <c r="F56">
        <v>2</v>
      </c>
      <c r="G56">
        <v>15</v>
      </c>
      <c r="H56">
        <v>2</v>
      </c>
      <c r="I56">
        <v>10</v>
      </c>
      <c r="J56">
        <v>2</v>
      </c>
      <c r="K56">
        <v>13</v>
      </c>
      <c r="L56">
        <v>2</v>
      </c>
      <c r="M56">
        <v>4</v>
      </c>
      <c r="N56">
        <v>2</v>
      </c>
      <c r="O56">
        <v>5</v>
      </c>
      <c r="P56">
        <v>2</v>
      </c>
      <c r="Q56">
        <v>10</v>
      </c>
      <c r="R56">
        <v>2</v>
      </c>
      <c r="S56">
        <v>7</v>
      </c>
      <c r="T56">
        <v>2</v>
      </c>
      <c r="U56">
        <v>7</v>
      </c>
    </row>
    <row r="57" spans="1:21" x14ac:dyDescent="0.25">
      <c r="A57" s="139"/>
      <c r="B57">
        <v>3</v>
      </c>
      <c r="C57">
        <v>9</v>
      </c>
      <c r="D57">
        <v>3</v>
      </c>
      <c r="E57">
        <v>9</v>
      </c>
      <c r="F57">
        <v>3</v>
      </c>
      <c r="G57">
        <v>8</v>
      </c>
      <c r="H57">
        <v>3</v>
      </c>
      <c r="I57">
        <v>9</v>
      </c>
      <c r="J57">
        <v>3</v>
      </c>
      <c r="K57">
        <v>5</v>
      </c>
      <c r="L57">
        <v>3</v>
      </c>
      <c r="M57">
        <v>10</v>
      </c>
      <c r="N57">
        <v>3</v>
      </c>
      <c r="O57">
        <v>13</v>
      </c>
      <c r="P57">
        <v>3</v>
      </c>
      <c r="Q57">
        <v>10</v>
      </c>
      <c r="R57">
        <v>3</v>
      </c>
      <c r="S57">
        <v>15</v>
      </c>
      <c r="T57">
        <v>3</v>
      </c>
      <c r="U57">
        <v>13</v>
      </c>
    </row>
    <row r="58" spans="1:21" x14ac:dyDescent="0.25">
      <c r="A58" s="139"/>
      <c r="B58">
        <v>4</v>
      </c>
      <c r="C58">
        <v>6</v>
      </c>
      <c r="D58">
        <v>4</v>
      </c>
      <c r="E58">
        <v>2</v>
      </c>
      <c r="F58">
        <v>4</v>
      </c>
      <c r="G58">
        <v>3</v>
      </c>
      <c r="H58">
        <v>4</v>
      </c>
      <c r="I58">
        <v>7</v>
      </c>
      <c r="J58">
        <v>4</v>
      </c>
      <c r="K58">
        <v>2</v>
      </c>
      <c r="L58">
        <v>4</v>
      </c>
      <c r="M58">
        <v>4</v>
      </c>
      <c r="N58">
        <v>4</v>
      </c>
      <c r="O58">
        <v>6</v>
      </c>
      <c r="P58">
        <v>4</v>
      </c>
      <c r="Q58">
        <v>7</v>
      </c>
      <c r="R58">
        <v>4</v>
      </c>
      <c r="S58">
        <v>6</v>
      </c>
      <c r="T58">
        <v>4</v>
      </c>
      <c r="U58">
        <v>7</v>
      </c>
    </row>
    <row r="59" spans="1:21" x14ac:dyDescent="0.25">
      <c r="A59" s="139"/>
      <c r="B59">
        <v>5</v>
      </c>
      <c r="C59">
        <v>11</v>
      </c>
      <c r="D59">
        <v>5</v>
      </c>
      <c r="E59">
        <v>7</v>
      </c>
      <c r="F59">
        <v>5</v>
      </c>
      <c r="G59">
        <v>6</v>
      </c>
      <c r="H59">
        <v>5</v>
      </c>
      <c r="I59">
        <v>8</v>
      </c>
      <c r="J59">
        <v>5</v>
      </c>
      <c r="K59">
        <v>7</v>
      </c>
      <c r="L59">
        <v>5</v>
      </c>
      <c r="M59">
        <v>7</v>
      </c>
      <c r="N59">
        <v>5</v>
      </c>
      <c r="O59">
        <v>9</v>
      </c>
      <c r="P59">
        <v>5</v>
      </c>
      <c r="Q59">
        <v>8</v>
      </c>
      <c r="R59">
        <v>5</v>
      </c>
      <c r="S59">
        <v>3</v>
      </c>
      <c r="T59">
        <v>5</v>
      </c>
      <c r="U59">
        <v>4</v>
      </c>
    </row>
    <row r="60" spans="1:21" x14ac:dyDescent="0.25">
      <c r="A60" s="139"/>
      <c r="B60" t="s">
        <v>409</v>
      </c>
      <c r="D60" t="s">
        <v>409</v>
      </c>
      <c r="F60" t="s">
        <v>409</v>
      </c>
      <c r="H60" t="s">
        <v>409</v>
      </c>
      <c r="J60" t="s">
        <v>409</v>
      </c>
      <c r="L60" t="s">
        <v>409</v>
      </c>
      <c r="N60" t="s">
        <v>409</v>
      </c>
      <c r="P60" t="s">
        <v>409</v>
      </c>
      <c r="R60" t="s">
        <v>409</v>
      </c>
      <c r="T60" t="s">
        <v>409</v>
      </c>
    </row>
    <row r="61" spans="1:21" x14ac:dyDescent="0.25">
      <c r="A61" s="139"/>
    </row>
    <row r="62" spans="1:21" x14ac:dyDescent="0.25">
      <c r="A62" s="139"/>
    </row>
    <row r="63" spans="1:21" x14ac:dyDescent="0.25">
      <c r="A63" s="139"/>
    </row>
    <row r="66" spans="1:21" x14ac:dyDescent="0.25">
      <c r="A66" s="93">
        <v>16</v>
      </c>
      <c r="B66" s="93" t="s">
        <v>353</v>
      </c>
      <c r="C66" s="93"/>
      <c r="D66" s="93" t="s">
        <v>354</v>
      </c>
      <c r="E66" s="93"/>
      <c r="F66" s="93" t="s">
        <v>355</v>
      </c>
      <c r="G66" s="93"/>
      <c r="H66" s="93" t="s">
        <v>356</v>
      </c>
      <c r="I66" s="93"/>
      <c r="J66" s="93" t="s">
        <v>357</v>
      </c>
      <c r="K66" s="93"/>
      <c r="L66" s="93" t="s">
        <v>358</v>
      </c>
      <c r="M66" s="93"/>
      <c r="N66" s="93" t="s">
        <v>400</v>
      </c>
      <c r="O66" s="93"/>
      <c r="P66" s="93" t="s">
        <v>359</v>
      </c>
      <c r="Q66" s="93"/>
      <c r="R66" s="93" t="s">
        <v>351</v>
      </c>
      <c r="S66" s="93"/>
      <c r="T66" s="93" t="s">
        <v>352</v>
      </c>
      <c r="U66" s="93"/>
    </row>
    <row r="67" spans="1:21" x14ac:dyDescent="0.25">
      <c r="A67" s="139" t="s">
        <v>89</v>
      </c>
      <c r="B67" t="s">
        <v>408</v>
      </c>
      <c r="D67" t="s">
        <v>408</v>
      </c>
      <c r="F67" t="s">
        <v>408</v>
      </c>
      <c r="H67" t="s">
        <v>408</v>
      </c>
      <c r="J67" t="s">
        <v>408</v>
      </c>
      <c r="L67" t="s">
        <v>408</v>
      </c>
      <c r="N67" t="s">
        <v>408</v>
      </c>
      <c r="P67" t="s">
        <v>408</v>
      </c>
      <c r="R67" t="s">
        <v>408</v>
      </c>
      <c r="T67" t="s">
        <v>408</v>
      </c>
    </row>
    <row r="68" spans="1:21" x14ac:dyDescent="0.25">
      <c r="A68" s="139"/>
      <c r="B68">
        <v>1</v>
      </c>
      <c r="C68">
        <v>4</v>
      </c>
      <c r="D68">
        <v>1</v>
      </c>
      <c r="E68">
        <v>5</v>
      </c>
      <c r="F68">
        <v>1</v>
      </c>
      <c r="G68">
        <v>5</v>
      </c>
      <c r="H68">
        <v>1</v>
      </c>
      <c r="I68">
        <v>1</v>
      </c>
      <c r="J68">
        <v>1</v>
      </c>
      <c r="K68">
        <v>7</v>
      </c>
      <c r="L68">
        <v>1</v>
      </c>
      <c r="M68">
        <v>3</v>
      </c>
      <c r="N68">
        <v>1</v>
      </c>
      <c r="O68">
        <v>3</v>
      </c>
      <c r="P68">
        <v>1</v>
      </c>
      <c r="Q68">
        <v>5</v>
      </c>
      <c r="R68">
        <v>1</v>
      </c>
      <c r="S68">
        <v>1</v>
      </c>
      <c r="T68">
        <v>1</v>
      </c>
      <c r="U68">
        <v>1</v>
      </c>
    </row>
    <row r="69" spans="1:21" x14ac:dyDescent="0.25">
      <c r="A69" s="139"/>
      <c r="B69">
        <v>2</v>
      </c>
      <c r="C69">
        <v>2</v>
      </c>
      <c r="D69">
        <v>2</v>
      </c>
      <c r="E69">
        <v>6</v>
      </c>
      <c r="F69">
        <v>2</v>
      </c>
      <c r="G69">
        <v>4</v>
      </c>
      <c r="H69">
        <v>2</v>
      </c>
      <c r="I69">
        <v>2</v>
      </c>
      <c r="J69">
        <v>2</v>
      </c>
      <c r="K69">
        <v>2</v>
      </c>
      <c r="L69">
        <v>2</v>
      </c>
      <c r="M69">
        <v>3</v>
      </c>
      <c r="N69">
        <v>2</v>
      </c>
      <c r="O69">
        <v>2</v>
      </c>
      <c r="P69">
        <v>2</v>
      </c>
      <c r="Q69">
        <v>0</v>
      </c>
      <c r="R69">
        <v>2</v>
      </c>
      <c r="S69">
        <v>2</v>
      </c>
      <c r="T69">
        <v>2</v>
      </c>
      <c r="U69">
        <v>3</v>
      </c>
    </row>
    <row r="70" spans="1:21" x14ac:dyDescent="0.25">
      <c r="A70" s="139"/>
      <c r="B70">
        <v>3</v>
      </c>
      <c r="C70">
        <v>5</v>
      </c>
      <c r="D70">
        <v>3</v>
      </c>
      <c r="E70">
        <v>2</v>
      </c>
      <c r="F70">
        <v>3</v>
      </c>
      <c r="G70">
        <v>2</v>
      </c>
      <c r="H70">
        <v>3</v>
      </c>
      <c r="I70">
        <v>8</v>
      </c>
      <c r="J70">
        <v>3</v>
      </c>
      <c r="K70">
        <v>4</v>
      </c>
      <c r="L70">
        <v>3</v>
      </c>
      <c r="M70">
        <v>4</v>
      </c>
      <c r="N70">
        <v>3</v>
      </c>
      <c r="O70">
        <v>5</v>
      </c>
      <c r="P70">
        <v>3</v>
      </c>
      <c r="Q70">
        <v>4</v>
      </c>
      <c r="R70">
        <v>3</v>
      </c>
      <c r="S70">
        <v>6</v>
      </c>
      <c r="T70">
        <v>3</v>
      </c>
      <c r="U70">
        <v>5</v>
      </c>
    </row>
    <row r="71" spans="1:21" x14ac:dyDescent="0.25">
      <c r="A71" s="139"/>
      <c r="B71">
        <v>4</v>
      </c>
      <c r="C71">
        <v>1</v>
      </c>
      <c r="D71">
        <v>4</v>
      </c>
      <c r="E71">
        <v>2</v>
      </c>
      <c r="F71">
        <v>4</v>
      </c>
      <c r="G71">
        <v>4</v>
      </c>
      <c r="H71">
        <v>4</v>
      </c>
      <c r="I71">
        <v>4</v>
      </c>
      <c r="J71">
        <v>4</v>
      </c>
      <c r="K71">
        <v>2</v>
      </c>
      <c r="L71">
        <v>4</v>
      </c>
      <c r="M71">
        <v>4</v>
      </c>
      <c r="N71">
        <v>4</v>
      </c>
      <c r="O71">
        <v>3</v>
      </c>
      <c r="P71">
        <v>4</v>
      </c>
      <c r="Q71">
        <v>4</v>
      </c>
      <c r="R71">
        <v>4</v>
      </c>
      <c r="S71">
        <v>4</v>
      </c>
      <c r="T71">
        <v>4</v>
      </c>
      <c r="U71">
        <v>4</v>
      </c>
    </row>
    <row r="72" spans="1:21" x14ac:dyDescent="0.25">
      <c r="A72" s="139"/>
      <c r="B72">
        <v>5</v>
      </c>
      <c r="C72">
        <v>4</v>
      </c>
      <c r="D72">
        <v>5</v>
      </c>
      <c r="E72">
        <v>1</v>
      </c>
      <c r="F72">
        <v>5</v>
      </c>
      <c r="G72">
        <v>1</v>
      </c>
      <c r="H72">
        <v>5</v>
      </c>
      <c r="I72">
        <v>1</v>
      </c>
      <c r="J72">
        <v>5</v>
      </c>
      <c r="K72">
        <v>1</v>
      </c>
      <c r="L72">
        <v>5</v>
      </c>
      <c r="M72">
        <v>2</v>
      </c>
      <c r="N72">
        <v>5</v>
      </c>
      <c r="O72">
        <v>3</v>
      </c>
      <c r="P72">
        <v>5</v>
      </c>
      <c r="Q72">
        <v>3</v>
      </c>
      <c r="R72">
        <v>5</v>
      </c>
      <c r="S72">
        <v>3</v>
      </c>
      <c r="T72">
        <v>5</v>
      </c>
      <c r="U72">
        <v>3</v>
      </c>
    </row>
    <row r="73" spans="1:21" x14ac:dyDescent="0.25">
      <c r="A73" s="139"/>
      <c r="B73" t="s">
        <v>409</v>
      </c>
      <c r="D73" t="s">
        <v>409</v>
      </c>
      <c r="F73" t="s">
        <v>409</v>
      </c>
      <c r="H73" t="s">
        <v>409</v>
      </c>
      <c r="J73" t="s">
        <v>409</v>
      </c>
      <c r="L73" t="s">
        <v>409</v>
      </c>
      <c r="N73" t="s">
        <v>409</v>
      </c>
      <c r="P73" t="s">
        <v>409</v>
      </c>
      <c r="R73" t="s">
        <v>409</v>
      </c>
      <c r="T73" t="s">
        <v>409</v>
      </c>
    </row>
    <row r="74" spans="1:21" x14ac:dyDescent="0.25">
      <c r="A74" s="139"/>
    </row>
    <row r="75" spans="1:21" x14ac:dyDescent="0.25">
      <c r="A75" s="139"/>
    </row>
    <row r="76" spans="1:21" x14ac:dyDescent="0.25">
      <c r="A76" s="139"/>
    </row>
    <row r="79" spans="1:21" x14ac:dyDescent="0.25">
      <c r="A79" s="93">
        <v>10</v>
      </c>
      <c r="B79" s="93" t="s">
        <v>353</v>
      </c>
      <c r="C79" s="93"/>
      <c r="D79" s="93" t="s">
        <v>354</v>
      </c>
      <c r="E79" s="93"/>
      <c r="F79" s="93" t="s">
        <v>355</v>
      </c>
      <c r="G79" s="93"/>
      <c r="H79" s="93" t="s">
        <v>356</v>
      </c>
      <c r="I79" s="93"/>
      <c r="J79" s="93" t="s">
        <v>357</v>
      </c>
      <c r="K79" s="93"/>
      <c r="L79" s="93" t="s">
        <v>358</v>
      </c>
      <c r="M79" s="93"/>
      <c r="N79" s="93" t="s">
        <v>400</v>
      </c>
      <c r="O79" s="93"/>
      <c r="P79" s="93" t="s">
        <v>359</v>
      </c>
      <c r="Q79" s="93"/>
      <c r="R79" s="93" t="s">
        <v>351</v>
      </c>
      <c r="S79" s="93"/>
      <c r="T79" s="93" t="s">
        <v>352</v>
      </c>
      <c r="U79" s="93"/>
    </row>
    <row r="80" spans="1:21" x14ac:dyDescent="0.25">
      <c r="A80" s="139" t="s">
        <v>44</v>
      </c>
      <c r="B80" t="s">
        <v>408</v>
      </c>
      <c r="D80" t="s">
        <v>408</v>
      </c>
      <c r="F80" t="s">
        <v>408</v>
      </c>
      <c r="H80" t="s">
        <v>408</v>
      </c>
      <c r="J80" t="s">
        <v>408</v>
      </c>
      <c r="L80" t="s">
        <v>408</v>
      </c>
      <c r="N80" t="s">
        <v>408</v>
      </c>
      <c r="P80" t="s">
        <v>408</v>
      </c>
      <c r="R80" t="s">
        <v>408</v>
      </c>
      <c r="T80" t="s">
        <v>408</v>
      </c>
    </row>
    <row r="81" spans="1:21" x14ac:dyDescent="0.25">
      <c r="A81" s="139"/>
      <c r="B81">
        <v>1</v>
      </c>
      <c r="C81">
        <v>2</v>
      </c>
      <c r="D81">
        <v>1</v>
      </c>
      <c r="E81">
        <v>4</v>
      </c>
      <c r="F81">
        <v>1</v>
      </c>
      <c r="G81">
        <v>3</v>
      </c>
      <c r="H81">
        <v>1</v>
      </c>
      <c r="I81">
        <v>1</v>
      </c>
      <c r="J81">
        <v>1</v>
      </c>
      <c r="K81">
        <v>3</v>
      </c>
      <c r="L81">
        <v>1</v>
      </c>
      <c r="M81">
        <v>1</v>
      </c>
      <c r="N81">
        <v>1</v>
      </c>
      <c r="O81">
        <v>5</v>
      </c>
      <c r="P81">
        <v>1</v>
      </c>
      <c r="Q81">
        <v>3</v>
      </c>
      <c r="R81">
        <v>1</v>
      </c>
      <c r="S81">
        <v>5</v>
      </c>
      <c r="T81">
        <v>1</v>
      </c>
      <c r="U81">
        <v>5</v>
      </c>
    </row>
    <row r="82" spans="1:21" x14ac:dyDescent="0.25">
      <c r="A82" s="139"/>
      <c r="B82">
        <v>2</v>
      </c>
      <c r="C82">
        <v>1</v>
      </c>
      <c r="D82">
        <v>2</v>
      </c>
      <c r="E82">
        <v>1</v>
      </c>
      <c r="F82">
        <v>2</v>
      </c>
      <c r="G82">
        <v>2</v>
      </c>
      <c r="H82">
        <v>2</v>
      </c>
      <c r="I82">
        <v>0</v>
      </c>
      <c r="J82">
        <v>2</v>
      </c>
      <c r="K82">
        <v>1</v>
      </c>
      <c r="L82">
        <v>2</v>
      </c>
      <c r="M82">
        <v>0</v>
      </c>
      <c r="N82">
        <v>2</v>
      </c>
      <c r="O82">
        <v>2</v>
      </c>
      <c r="P82">
        <v>2</v>
      </c>
      <c r="Q82">
        <v>2</v>
      </c>
      <c r="R82">
        <v>2</v>
      </c>
      <c r="S82">
        <v>1</v>
      </c>
      <c r="T82">
        <v>2</v>
      </c>
      <c r="U82">
        <v>1</v>
      </c>
    </row>
    <row r="83" spans="1:21" x14ac:dyDescent="0.25">
      <c r="A83" s="139"/>
      <c r="B83">
        <v>3</v>
      </c>
      <c r="C83">
        <v>4</v>
      </c>
      <c r="D83">
        <v>3</v>
      </c>
      <c r="E83">
        <v>3</v>
      </c>
      <c r="F83">
        <v>3</v>
      </c>
      <c r="G83">
        <v>3</v>
      </c>
      <c r="H83">
        <v>3</v>
      </c>
      <c r="I83">
        <v>6</v>
      </c>
      <c r="J83">
        <v>3</v>
      </c>
      <c r="K83">
        <v>3</v>
      </c>
      <c r="L83">
        <v>3</v>
      </c>
      <c r="M83">
        <v>4</v>
      </c>
      <c r="N83">
        <v>3</v>
      </c>
      <c r="O83">
        <v>1</v>
      </c>
      <c r="P83">
        <v>3</v>
      </c>
      <c r="Q83">
        <v>3</v>
      </c>
      <c r="R83">
        <v>3</v>
      </c>
      <c r="S83">
        <v>2</v>
      </c>
      <c r="T83">
        <v>3</v>
      </c>
      <c r="U83">
        <v>2</v>
      </c>
    </row>
    <row r="84" spans="1:21" x14ac:dyDescent="0.25">
      <c r="A84" s="139"/>
      <c r="B84">
        <v>4</v>
      </c>
      <c r="C84">
        <v>0</v>
      </c>
      <c r="D84">
        <v>4</v>
      </c>
      <c r="E84">
        <v>1</v>
      </c>
      <c r="F84">
        <v>4</v>
      </c>
      <c r="G84">
        <v>0</v>
      </c>
      <c r="H84">
        <v>4</v>
      </c>
      <c r="I84">
        <v>1</v>
      </c>
      <c r="J84">
        <v>4</v>
      </c>
      <c r="K84">
        <v>1</v>
      </c>
      <c r="L84">
        <v>4</v>
      </c>
      <c r="M84">
        <v>0</v>
      </c>
      <c r="N84">
        <v>4</v>
      </c>
      <c r="O84">
        <v>1</v>
      </c>
      <c r="P84">
        <v>4</v>
      </c>
      <c r="Q84">
        <v>1</v>
      </c>
      <c r="R84">
        <v>4</v>
      </c>
      <c r="S84">
        <v>0</v>
      </c>
      <c r="T84">
        <v>4</v>
      </c>
      <c r="U84">
        <v>1</v>
      </c>
    </row>
    <row r="85" spans="1:21" x14ac:dyDescent="0.25">
      <c r="A85" s="139"/>
      <c r="B85">
        <v>5</v>
      </c>
      <c r="C85">
        <v>3</v>
      </c>
      <c r="D85">
        <v>5</v>
      </c>
      <c r="E85">
        <v>1</v>
      </c>
      <c r="F85">
        <v>5</v>
      </c>
      <c r="G85">
        <v>2</v>
      </c>
      <c r="H85">
        <v>5</v>
      </c>
      <c r="I85">
        <v>2</v>
      </c>
      <c r="J85">
        <v>5</v>
      </c>
      <c r="K85">
        <v>2</v>
      </c>
      <c r="L85">
        <v>5</v>
      </c>
      <c r="M85">
        <v>5</v>
      </c>
      <c r="N85">
        <v>5</v>
      </c>
      <c r="O85">
        <v>1</v>
      </c>
      <c r="P85">
        <v>5</v>
      </c>
      <c r="Q85">
        <v>1</v>
      </c>
      <c r="R85">
        <v>5</v>
      </c>
      <c r="S85">
        <v>2</v>
      </c>
      <c r="T85">
        <v>5</v>
      </c>
      <c r="U85">
        <v>1</v>
      </c>
    </row>
    <row r="86" spans="1:21" x14ac:dyDescent="0.25">
      <c r="A86" s="139"/>
      <c r="B86" t="s">
        <v>409</v>
      </c>
      <c r="D86" t="s">
        <v>409</v>
      </c>
      <c r="F86" t="s">
        <v>409</v>
      </c>
      <c r="H86" t="s">
        <v>409</v>
      </c>
      <c r="J86" t="s">
        <v>409</v>
      </c>
      <c r="L86" t="s">
        <v>409</v>
      </c>
      <c r="N86" t="s">
        <v>409</v>
      </c>
      <c r="P86" t="s">
        <v>409</v>
      </c>
      <c r="R86" t="s">
        <v>409</v>
      </c>
      <c r="T86" t="s">
        <v>409</v>
      </c>
    </row>
    <row r="87" spans="1:21" x14ac:dyDescent="0.25">
      <c r="A87" s="139"/>
    </row>
    <row r="88" spans="1:21" x14ac:dyDescent="0.25">
      <c r="A88" s="139"/>
    </row>
    <row r="89" spans="1:21" x14ac:dyDescent="0.25">
      <c r="A89" s="139"/>
    </row>
    <row r="92" spans="1:21" x14ac:dyDescent="0.25">
      <c r="A92" s="93">
        <v>13</v>
      </c>
      <c r="B92" s="93" t="s">
        <v>353</v>
      </c>
      <c r="C92" s="93"/>
      <c r="D92" s="93" t="s">
        <v>354</v>
      </c>
      <c r="E92" s="93"/>
      <c r="F92" s="93" t="s">
        <v>355</v>
      </c>
      <c r="G92" s="93"/>
      <c r="H92" s="93" t="s">
        <v>356</v>
      </c>
      <c r="I92" s="93"/>
      <c r="J92" s="93" t="s">
        <v>357</v>
      </c>
      <c r="K92" s="93"/>
      <c r="L92" s="93" t="s">
        <v>358</v>
      </c>
      <c r="M92" s="93"/>
      <c r="N92" s="93" t="s">
        <v>400</v>
      </c>
      <c r="O92" s="93"/>
      <c r="P92" s="93" t="s">
        <v>359</v>
      </c>
      <c r="Q92" s="93"/>
      <c r="R92" s="93" t="s">
        <v>351</v>
      </c>
      <c r="S92" s="93"/>
      <c r="T92" s="93" t="s">
        <v>352</v>
      </c>
      <c r="U92" s="93"/>
    </row>
    <row r="93" spans="1:21" x14ac:dyDescent="0.25">
      <c r="A93" s="139" t="s">
        <v>176</v>
      </c>
      <c r="B93" t="s">
        <v>408</v>
      </c>
      <c r="D93" t="s">
        <v>408</v>
      </c>
      <c r="F93" t="s">
        <v>408</v>
      </c>
      <c r="H93" t="s">
        <v>408</v>
      </c>
      <c r="J93" t="s">
        <v>408</v>
      </c>
      <c r="L93" t="s">
        <v>408</v>
      </c>
      <c r="N93" t="s">
        <v>408</v>
      </c>
      <c r="P93" t="s">
        <v>408</v>
      </c>
      <c r="R93" t="s">
        <v>408</v>
      </c>
      <c r="T93" t="s">
        <v>408</v>
      </c>
    </row>
    <row r="94" spans="1:21" x14ac:dyDescent="0.25">
      <c r="A94" s="139"/>
      <c r="B94">
        <v>1</v>
      </c>
      <c r="C94">
        <v>2</v>
      </c>
      <c r="D94">
        <v>1</v>
      </c>
      <c r="E94">
        <v>5</v>
      </c>
      <c r="F94">
        <v>1</v>
      </c>
      <c r="G94">
        <v>5</v>
      </c>
      <c r="H94">
        <v>1</v>
      </c>
      <c r="I94">
        <v>3</v>
      </c>
      <c r="J94">
        <v>1</v>
      </c>
      <c r="K94">
        <v>6</v>
      </c>
      <c r="L94">
        <v>1</v>
      </c>
      <c r="M94">
        <v>2</v>
      </c>
      <c r="N94">
        <v>1</v>
      </c>
      <c r="O94">
        <v>2</v>
      </c>
      <c r="P94">
        <v>1</v>
      </c>
      <c r="Q94">
        <v>1</v>
      </c>
      <c r="R94">
        <v>1</v>
      </c>
      <c r="S94">
        <v>3</v>
      </c>
      <c r="T94">
        <v>1</v>
      </c>
      <c r="U94">
        <v>3</v>
      </c>
    </row>
    <row r="95" spans="1:21" x14ac:dyDescent="0.25">
      <c r="A95" s="139"/>
      <c r="B95">
        <v>2</v>
      </c>
      <c r="C95">
        <v>2</v>
      </c>
      <c r="D95">
        <v>2</v>
      </c>
      <c r="E95">
        <v>3</v>
      </c>
      <c r="F95">
        <v>2</v>
      </c>
      <c r="G95">
        <v>2</v>
      </c>
      <c r="H95">
        <v>2</v>
      </c>
      <c r="I95">
        <v>2</v>
      </c>
      <c r="J95">
        <v>2</v>
      </c>
      <c r="K95">
        <v>0</v>
      </c>
      <c r="L95">
        <v>2</v>
      </c>
      <c r="M95">
        <v>4</v>
      </c>
      <c r="N95">
        <v>2</v>
      </c>
      <c r="O95">
        <v>3</v>
      </c>
      <c r="P95">
        <v>2</v>
      </c>
      <c r="Q95">
        <v>3</v>
      </c>
      <c r="R95">
        <v>2</v>
      </c>
      <c r="S95">
        <v>3</v>
      </c>
      <c r="T95">
        <v>2</v>
      </c>
      <c r="U95">
        <v>3</v>
      </c>
    </row>
    <row r="96" spans="1:21" x14ac:dyDescent="0.25">
      <c r="A96" s="139"/>
      <c r="B96">
        <v>3</v>
      </c>
      <c r="C96">
        <v>3</v>
      </c>
      <c r="D96">
        <v>3</v>
      </c>
      <c r="E96">
        <v>1</v>
      </c>
      <c r="F96">
        <v>3</v>
      </c>
      <c r="G96">
        <v>2</v>
      </c>
      <c r="H96">
        <v>3</v>
      </c>
      <c r="I96">
        <v>3</v>
      </c>
      <c r="J96">
        <v>3</v>
      </c>
      <c r="K96">
        <v>3</v>
      </c>
      <c r="L96">
        <v>3</v>
      </c>
      <c r="M96">
        <v>1</v>
      </c>
      <c r="N96">
        <v>3</v>
      </c>
      <c r="O96">
        <v>2</v>
      </c>
      <c r="P96">
        <v>3</v>
      </c>
      <c r="Q96">
        <v>0</v>
      </c>
      <c r="R96">
        <v>3</v>
      </c>
      <c r="S96">
        <v>1</v>
      </c>
      <c r="T96">
        <v>3</v>
      </c>
      <c r="U96">
        <v>0</v>
      </c>
    </row>
    <row r="97" spans="1:21" x14ac:dyDescent="0.25">
      <c r="A97" s="139"/>
      <c r="B97">
        <v>4</v>
      </c>
      <c r="C97">
        <v>4</v>
      </c>
      <c r="D97">
        <v>4</v>
      </c>
      <c r="E97">
        <v>3</v>
      </c>
      <c r="F97">
        <v>4</v>
      </c>
      <c r="G97">
        <v>2</v>
      </c>
      <c r="H97">
        <v>4</v>
      </c>
      <c r="I97">
        <v>3</v>
      </c>
      <c r="J97">
        <v>4</v>
      </c>
      <c r="K97">
        <v>2</v>
      </c>
      <c r="L97">
        <v>4</v>
      </c>
      <c r="M97">
        <v>1</v>
      </c>
      <c r="N97">
        <v>4</v>
      </c>
      <c r="O97">
        <v>0</v>
      </c>
      <c r="P97">
        <v>4</v>
      </c>
      <c r="Q97">
        <v>3</v>
      </c>
      <c r="R97">
        <v>4</v>
      </c>
      <c r="S97">
        <v>2</v>
      </c>
      <c r="T97">
        <v>4</v>
      </c>
      <c r="U97">
        <v>4</v>
      </c>
    </row>
    <row r="98" spans="1:21" x14ac:dyDescent="0.25">
      <c r="A98" s="139"/>
      <c r="B98">
        <v>5</v>
      </c>
      <c r="C98">
        <v>2</v>
      </c>
      <c r="D98">
        <v>5</v>
      </c>
      <c r="E98">
        <v>1</v>
      </c>
      <c r="F98">
        <v>5</v>
      </c>
      <c r="G98">
        <v>2</v>
      </c>
      <c r="H98">
        <v>5</v>
      </c>
      <c r="I98">
        <v>2</v>
      </c>
      <c r="J98">
        <v>5</v>
      </c>
      <c r="K98">
        <v>2</v>
      </c>
      <c r="L98">
        <v>5</v>
      </c>
      <c r="M98">
        <v>5</v>
      </c>
      <c r="N98">
        <v>5</v>
      </c>
      <c r="O98">
        <v>6</v>
      </c>
      <c r="P98">
        <v>5</v>
      </c>
      <c r="Q98">
        <v>6</v>
      </c>
      <c r="R98">
        <v>5</v>
      </c>
      <c r="S98">
        <v>4</v>
      </c>
      <c r="T98">
        <v>5</v>
      </c>
      <c r="U98">
        <v>3</v>
      </c>
    </row>
    <row r="99" spans="1:21" x14ac:dyDescent="0.25">
      <c r="A99" s="139"/>
      <c r="B99" t="s">
        <v>409</v>
      </c>
      <c r="D99" t="s">
        <v>409</v>
      </c>
      <c r="F99" t="s">
        <v>409</v>
      </c>
      <c r="H99" t="s">
        <v>409</v>
      </c>
      <c r="J99" t="s">
        <v>409</v>
      </c>
      <c r="L99" t="s">
        <v>409</v>
      </c>
      <c r="N99" t="s">
        <v>409</v>
      </c>
      <c r="P99" t="s">
        <v>409</v>
      </c>
      <c r="R99" t="s">
        <v>409</v>
      </c>
      <c r="T99" t="s">
        <v>409</v>
      </c>
    </row>
    <row r="100" spans="1:21" x14ac:dyDescent="0.25">
      <c r="A100" s="139"/>
    </row>
    <row r="101" spans="1:21" x14ac:dyDescent="0.25">
      <c r="A101" s="139"/>
    </row>
    <row r="102" spans="1:21" x14ac:dyDescent="0.25">
      <c r="A102" s="139"/>
    </row>
    <row r="105" spans="1:21" x14ac:dyDescent="0.25">
      <c r="A105" s="93">
        <v>11</v>
      </c>
      <c r="B105" s="93" t="s">
        <v>353</v>
      </c>
      <c r="C105" s="93"/>
      <c r="D105" s="93" t="s">
        <v>354</v>
      </c>
      <c r="E105" s="93"/>
      <c r="F105" s="93" t="s">
        <v>355</v>
      </c>
      <c r="G105" s="93"/>
      <c r="H105" s="93" t="s">
        <v>356</v>
      </c>
      <c r="I105" s="93"/>
      <c r="J105" s="93" t="s">
        <v>357</v>
      </c>
      <c r="K105" s="93"/>
      <c r="L105" s="93" t="s">
        <v>358</v>
      </c>
      <c r="M105" s="93"/>
      <c r="N105" s="93" t="s">
        <v>400</v>
      </c>
      <c r="O105" s="93"/>
      <c r="P105" s="93" t="s">
        <v>359</v>
      </c>
      <c r="Q105" s="93"/>
      <c r="R105" s="93" t="s">
        <v>351</v>
      </c>
      <c r="S105" s="93"/>
      <c r="T105" s="93" t="s">
        <v>352</v>
      </c>
      <c r="U105" s="93"/>
    </row>
    <row r="106" spans="1:21" x14ac:dyDescent="0.25">
      <c r="A106" s="139" t="s">
        <v>430</v>
      </c>
      <c r="B106" t="s">
        <v>408</v>
      </c>
      <c r="D106" t="s">
        <v>408</v>
      </c>
      <c r="F106" t="s">
        <v>408</v>
      </c>
      <c r="H106" t="s">
        <v>408</v>
      </c>
      <c r="J106" t="s">
        <v>408</v>
      </c>
      <c r="L106" t="s">
        <v>408</v>
      </c>
      <c r="N106" t="s">
        <v>408</v>
      </c>
      <c r="P106" t="s">
        <v>408</v>
      </c>
      <c r="R106" t="s">
        <v>408</v>
      </c>
      <c r="T106" t="s">
        <v>408</v>
      </c>
    </row>
    <row r="107" spans="1:21" x14ac:dyDescent="0.25">
      <c r="A107" s="139"/>
      <c r="B107">
        <v>1</v>
      </c>
      <c r="C107">
        <v>1</v>
      </c>
      <c r="D107">
        <v>1</v>
      </c>
      <c r="E107">
        <v>3</v>
      </c>
      <c r="F107">
        <v>1</v>
      </c>
      <c r="G107">
        <v>3</v>
      </c>
      <c r="H107">
        <v>1</v>
      </c>
      <c r="I107">
        <v>3</v>
      </c>
      <c r="J107">
        <v>1</v>
      </c>
      <c r="K107">
        <v>6</v>
      </c>
      <c r="L107">
        <v>1</v>
      </c>
      <c r="M107">
        <v>1</v>
      </c>
      <c r="N107">
        <v>1</v>
      </c>
      <c r="O107">
        <v>1</v>
      </c>
      <c r="P107">
        <v>1</v>
      </c>
      <c r="Q107">
        <v>1</v>
      </c>
      <c r="R107">
        <v>1</v>
      </c>
      <c r="S107">
        <v>0</v>
      </c>
      <c r="T107">
        <v>1</v>
      </c>
      <c r="U107">
        <v>1</v>
      </c>
    </row>
    <row r="108" spans="1:21" x14ac:dyDescent="0.25">
      <c r="A108" s="139"/>
      <c r="B108">
        <v>2</v>
      </c>
      <c r="C108">
        <v>3</v>
      </c>
      <c r="D108">
        <v>2</v>
      </c>
      <c r="E108">
        <v>3</v>
      </c>
      <c r="F108">
        <v>2</v>
      </c>
      <c r="G108">
        <v>4</v>
      </c>
      <c r="H108">
        <v>2</v>
      </c>
      <c r="I108">
        <v>2</v>
      </c>
      <c r="J108">
        <v>2</v>
      </c>
      <c r="K108">
        <v>2</v>
      </c>
      <c r="L108">
        <v>2</v>
      </c>
      <c r="M108">
        <v>3</v>
      </c>
      <c r="N108">
        <v>2</v>
      </c>
      <c r="O108">
        <v>1</v>
      </c>
      <c r="P108">
        <v>2</v>
      </c>
      <c r="Q108">
        <v>3</v>
      </c>
      <c r="R108">
        <v>2</v>
      </c>
      <c r="S108">
        <v>4</v>
      </c>
      <c r="T108">
        <v>2</v>
      </c>
      <c r="U108">
        <v>1</v>
      </c>
    </row>
    <row r="109" spans="1:21" x14ac:dyDescent="0.25">
      <c r="A109" s="139"/>
      <c r="B109">
        <v>3</v>
      </c>
      <c r="C109">
        <v>4</v>
      </c>
      <c r="D109">
        <v>3</v>
      </c>
      <c r="E109">
        <v>4</v>
      </c>
      <c r="F109">
        <v>3</v>
      </c>
      <c r="G109">
        <v>1</v>
      </c>
      <c r="H109">
        <v>3</v>
      </c>
      <c r="I109">
        <v>2</v>
      </c>
      <c r="J109">
        <v>3</v>
      </c>
      <c r="K109">
        <v>1</v>
      </c>
      <c r="L109">
        <v>3</v>
      </c>
      <c r="M109">
        <v>5</v>
      </c>
      <c r="N109">
        <v>3</v>
      </c>
      <c r="O109">
        <v>2</v>
      </c>
      <c r="P109">
        <v>3</v>
      </c>
      <c r="Q109">
        <v>2</v>
      </c>
      <c r="R109">
        <v>3</v>
      </c>
      <c r="S109">
        <v>2</v>
      </c>
      <c r="T109">
        <v>3</v>
      </c>
      <c r="U109">
        <v>5</v>
      </c>
    </row>
    <row r="110" spans="1:21" x14ac:dyDescent="0.25">
      <c r="A110" s="139"/>
      <c r="B110">
        <v>4</v>
      </c>
      <c r="C110">
        <v>1</v>
      </c>
      <c r="D110">
        <v>4</v>
      </c>
      <c r="E110">
        <v>0</v>
      </c>
      <c r="F110">
        <v>4</v>
      </c>
      <c r="G110">
        <v>1</v>
      </c>
      <c r="H110">
        <v>4</v>
      </c>
      <c r="I110">
        <v>2</v>
      </c>
      <c r="J110">
        <v>4</v>
      </c>
      <c r="K110">
        <v>0</v>
      </c>
      <c r="L110">
        <v>4</v>
      </c>
      <c r="M110">
        <v>1</v>
      </c>
      <c r="N110">
        <v>4</v>
      </c>
      <c r="O110">
        <v>5</v>
      </c>
      <c r="P110">
        <v>4</v>
      </c>
      <c r="Q110">
        <v>3</v>
      </c>
      <c r="R110">
        <v>4</v>
      </c>
      <c r="S110">
        <v>3</v>
      </c>
      <c r="T110">
        <v>4</v>
      </c>
      <c r="U110">
        <v>3</v>
      </c>
    </row>
    <row r="111" spans="1:21" x14ac:dyDescent="0.25">
      <c r="A111" s="139"/>
      <c r="B111">
        <v>5</v>
      </c>
      <c r="C111">
        <v>2</v>
      </c>
      <c r="D111">
        <v>5</v>
      </c>
      <c r="E111">
        <v>1</v>
      </c>
      <c r="F111">
        <v>5</v>
      </c>
      <c r="G111">
        <v>2</v>
      </c>
      <c r="H111">
        <v>5</v>
      </c>
      <c r="I111">
        <v>2</v>
      </c>
      <c r="J111">
        <v>5</v>
      </c>
      <c r="K111">
        <v>2</v>
      </c>
      <c r="L111">
        <v>5</v>
      </c>
      <c r="M111">
        <v>1</v>
      </c>
      <c r="N111">
        <v>5</v>
      </c>
      <c r="O111">
        <v>2</v>
      </c>
      <c r="P111">
        <v>5</v>
      </c>
      <c r="Q111">
        <v>2</v>
      </c>
      <c r="R111">
        <v>5</v>
      </c>
      <c r="S111">
        <v>2</v>
      </c>
      <c r="T111">
        <v>5</v>
      </c>
      <c r="U111">
        <v>1</v>
      </c>
    </row>
    <row r="112" spans="1:21" x14ac:dyDescent="0.25">
      <c r="A112" s="139"/>
      <c r="B112" t="s">
        <v>409</v>
      </c>
      <c r="D112" t="s">
        <v>409</v>
      </c>
      <c r="F112" t="s">
        <v>409</v>
      </c>
      <c r="H112" t="s">
        <v>409</v>
      </c>
      <c r="J112" t="s">
        <v>409</v>
      </c>
      <c r="L112" t="s">
        <v>409</v>
      </c>
      <c r="N112" t="s">
        <v>409</v>
      </c>
      <c r="P112" t="s">
        <v>409</v>
      </c>
      <c r="R112" t="s">
        <v>409</v>
      </c>
      <c r="T112" t="s">
        <v>409</v>
      </c>
    </row>
    <row r="113" spans="1:1" x14ac:dyDescent="0.25">
      <c r="A113" s="139"/>
    </row>
    <row r="114" spans="1:1" x14ac:dyDescent="0.25">
      <c r="A114" s="139"/>
    </row>
    <row r="115" spans="1:1" x14ac:dyDescent="0.25">
      <c r="A115" s="139"/>
    </row>
  </sheetData>
  <mergeCells count="9">
    <mergeCell ref="A67:A76"/>
    <mergeCell ref="A80:A89"/>
    <mergeCell ref="A93:A102"/>
    <mergeCell ref="A106:A115"/>
    <mergeCell ref="A2:A11"/>
    <mergeCell ref="A15:A24"/>
    <mergeCell ref="A28:A37"/>
    <mergeCell ref="A41:A50"/>
    <mergeCell ref="A54:A63"/>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40"/>
  <sheetViews>
    <sheetView workbookViewId="0">
      <selection activeCell="M29" sqref="M29"/>
    </sheetView>
  </sheetViews>
  <sheetFormatPr defaultRowHeight="12.75" x14ac:dyDescent="0.2"/>
  <cols>
    <col min="1" max="1" width="3.140625" style="100" bestFit="1" customWidth="1"/>
    <col min="2" max="2" width="38.42578125" style="100" bestFit="1" customWidth="1"/>
    <col min="3" max="3" width="4" style="100" bestFit="1" customWidth="1"/>
    <col min="4" max="4" width="4.5703125" style="100" customWidth="1"/>
    <col min="5" max="5" width="3.140625" style="100" bestFit="1" customWidth="1"/>
    <col min="6" max="6" width="38.42578125" style="100" bestFit="1" customWidth="1"/>
    <col min="7" max="7" width="4" style="100" bestFit="1" customWidth="1"/>
    <col min="8" max="8" width="4.5703125" style="100" customWidth="1"/>
    <col min="9" max="9" width="3.140625" style="100" bestFit="1" customWidth="1"/>
    <col min="10" max="10" width="38.42578125" style="100" bestFit="1" customWidth="1"/>
    <col min="11" max="11" width="4" style="100" bestFit="1" customWidth="1"/>
    <col min="12" max="12" width="4.5703125" style="100" customWidth="1"/>
    <col min="13" max="13" width="3.85546875" style="100" bestFit="1" customWidth="1"/>
    <col min="14" max="14" width="38.42578125" style="100" bestFit="1" customWidth="1"/>
    <col min="15" max="15" width="4" style="100" bestFit="1" customWidth="1"/>
    <col min="16" max="16384" width="9.140625" style="100"/>
  </cols>
  <sheetData>
    <row r="1" spans="1:11" ht="12.75" customHeight="1" x14ac:dyDescent="0.2">
      <c r="A1" s="142" t="s">
        <v>449</v>
      </c>
      <c r="B1" s="142"/>
      <c r="C1" s="142"/>
      <c r="D1" s="141"/>
      <c r="E1" s="142" t="s">
        <v>420</v>
      </c>
      <c r="F1" s="142"/>
      <c r="G1" s="142"/>
      <c r="I1" s="142" t="s">
        <v>446</v>
      </c>
      <c r="J1" s="142"/>
      <c r="K1" s="142"/>
    </row>
    <row r="2" spans="1:11" ht="12.75" customHeight="1" x14ac:dyDescent="0.2">
      <c r="A2" s="142"/>
      <c r="B2" s="142"/>
      <c r="C2" s="142"/>
      <c r="D2" s="141"/>
      <c r="E2" s="142"/>
      <c r="F2" s="142"/>
      <c r="G2" s="142"/>
      <c r="I2" s="142"/>
      <c r="J2" s="142"/>
      <c r="K2" s="142"/>
    </row>
    <row r="3" spans="1:11" x14ac:dyDescent="0.2">
      <c r="A3" s="101">
        <v>1</v>
      </c>
      <c r="B3" s="103" t="s">
        <v>358</v>
      </c>
      <c r="C3" s="101"/>
      <c r="E3" s="101">
        <v>1</v>
      </c>
      <c r="F3" s="102" t="s">
        <v>358</v>
      </c>
      <c r="G3" s="102"/>
      <c r="I3" s="101">
        <v>1</v>
      </c>
      <c r="J3" s="102" t="s">
        <v>358</v>
      </c>
      <c r="K3" s="102"/>
    </row>
    <row r="4" spans="1:11" x14ac:dyDescent="0.2">
      <c r="A4" s="101">
        <v>2</v>
      </c>
      <c r="B4" s="103" t="s">
        <v>357</v>
      </c>
      <c r="C4" s="101"/>
      <c r="E4" s="101">
        <v>2</v>
      </c>
      <c r="F4" s="102" t="s">
        <v>357</v>
      </c>
      <c r="G4" s="102"/>
      <c r="I4" s="104">
        <v>2</v>
      </c>
      <c r="J4" s="105" t="s">
        <v>355</v>
      </c>
      <c r="K4" s="140" t="s">
        <v>419</v>
      </c>
    </row>
    <row r="5" spans="1:11" x14ac:dyDescent="0.2">
      <c r="A5" s="101">
        <v>3</v>
      </c>
      <c r="B5" s="103" t="s">
        <v>355</v>
      </c>
      <c r="C5" s="101"/>
      <c r="E5" s="101">
        <v>3</v>
      </c>
      <c r="F5" s="102" t="s">
        <v>355</v>
      </c>
      <c r="G5" s="102"/>
      <c r="I5" s="104">
        <v>3</v>
      </c>
      <c r="J5" s="105" t="s">
        <v>357</v>
      </c>
      <c r="K5" s="140"/>
    </row>
    <row r="6" spans="1:11" x14ac:dyDescent="0.2">
      <c r="A6" s="101">
        <v>4</v>
      </c>
      <c r="B6" s="103" t="s">
        <v>354</v>
      </c>
      <c r="C6" s="101"/>
      <c r="E6" s="101">
        <v>4</v>
      </c>
      <c r="F6" s="102" t="s">
        <v>354</v>
      </c>
      <c r="G6" s="102"/>
      <c r="I6" s="101">
        <v>4</v>
      </c>
      <c r="J6" s="102" t="s">
        <v>349</v>
      </c>
      <c r="K6" s="102"/>
    </row>
    <row r="7" spans="1:11" x14ac:dyDescent="0.2">
      <c r="A7" s="101">
        <v>5</v>
      </c>
      <c r="B7" s="103" t="s">
        <v>351</v>
      </c>
      <c r="C7" s="101"/>
      <c r="E7" s="101">
        <v>5</v>
      </c>
      <c r="F7" s="102" t="s">
        <v>356</v>
      </c>
      <c r="G7" s="102"/>
      <c r="I7" s="101">
        <v>5</v>
      </c>
      <c r="J7" s="102" t="s">
        <v>354</v>
      </c>
      <c r="K7" s="102"/>
    </row>
    <row r="8" spans="1:11" x14ac:dyDescent="0.2">
      <c r="A8" s="107">
        <v>6</v>
      </c>
      <c r="B8" s="108" t="s">
        <v>349</v>
      </c>
      <c r="C8" s="143" t="s">
        <v>419</v>
      </c>
      <c r="E8" s="101">
        <v>6</v>
      </c>
      <c r="F8" s="102" t="s">
        <v>349</v>
      </c>
      <c r="G8" s="102"/>
      <c r="I8" s="101">
        <v>6</v>
      </c>
      <c r="J8" s="102" t="s">
        <v>359</v>
      </c>
      <c r="K8" s="102"/>
    </row>
    <row r="9" spans="1:11" x14ac:dyDescent="0.2">
      <c r="A9" s="107">
        <v>7</v>
      </c>
      <c r="B9" s="108" t="s">
        <v>352</v>
      </c>
      <c r="C9" s="143"/>
      <c r="E9" s="104">
        <v>7</v>
      </c>
      <c r="F9" s="105" t="s">
        <v>353</v>
      </c>
      <c r="G9" s="140" t="s">
        <v>419</v>
      </c>
      <c r="I9" s="104">
        <v>7</v>
      </c>
      <c r="J9" s="105" t="s">
        <v>351</v>
      </c>
      <c r="K9" s="140" t="s">
        <v>419</v>
      </c>
    </row>
    <row r="10" spans="1:11" x14ac:dyDescent="0.2">
      <c r="A10" s="101">
        <v>8</v>
      </c>
      <c r="B10" s="103" t="s">
        <v>356</v>
      </c>
      <c r="C10" s="101"/>
      <c r="E10" s="104">
        <v>8</v>
      </c>
      <c r="F10" s="105" t="s">
        <v>359</v>
      </c>
      <c r="G10" s="140"/>
      <c r="I10" s="104">
        <v>8</v>
      </c>
      <c r="J10" s="105" t="s">
        <v>352</v>
      </c>
      <c r="K10" s="140"/>
    </row>
    <row r="11" spans="1:11" x14ac:dyDescent="0.2">
      <c r="A11" s="101">
        <v>9</v>
      </c>
      <c r="B11" s="103" t="s">
        <v>359</v>
      </c>
      <c r="C11" s="101"/>
      <c r="E11" s="101">
        <v>9</v>
      </c>
      <c r="F11" s="102" t="s">
        <v>351</v>
      </c>
      <c r="G11" s="102"/>
      <c r="I11" s="101">
        <v>9</v>
      </c>
      <c r="J11" s="102" t="s">
        <v>356</v>
      </c>
      <c r="K11" s="102"/>
    </row>
    <row r="12" spans="1:11" x14ac:dyDescent="0.2">
      <c r="A12" s="101">
        <v>10</v>
      </c>
      <c r="B12" s="103" t="s">
        <v>353</v>
      </c>
      <c r="C12" s="101"/>
      <c r="E12" s="101">
        <v>10</v>
      </c>
      <c r="F12" s="102" t="s">
        <v>352</v>
      </c>
      <c r="G12" s="102"/>
      <c r="I12" s="101">
        <v>10</v>
      </c>
      <c r="J12" s="102" t="s">
        <v>353</v>
      </c>
      <c r="K12" s="102"/>
    </row>
    <row r="13" spans="1:11" x14ac:dyDescent="0.2">
      <c r="A13" s="99"/>
      <c r="B13" s="106"/>
      <c r="E13" s="99"/>
      <c r="F13" s="106"/>
      <c r="G13" s="106"/>
      <c r="I13" s="99"/>
      <c r="J13" s="106"/>
      <c r="K13" s="106"/>
    </row>
    <row r="15" spans="1:11" ht="15" customHeight="1" x14ac:dyDescent="0.2">
      <c r="A15" s="142" t="s">
        <v>447</v>
      </c>
      <c r="B15" s="142"/>
      <c r="C15" s="142"/>
      <c r="E15" s="142" t="s">
        <v>426</v>
      </c>
      <c r="F15" s="142"/>
      <c r="G15" s="142"/>
      <c r="I15" s="142" t="s">
        <v>425</v>
      </c>
      <c r="J15" s="142"/>
      <c r="K15" s="142"/>
    </row>
    <row r="16" spans="1:11" ht="15" customHeight="1" x14ac:dyDescent="0.2">
      <c r="A16" s="142"/>
      <c r="B16" s="142"/>
      <c r="C16" s="142"/>
      <c r="E16" s="142"/>
      <c r="F16" s="142"/>
      <c r="G16" s="142"/>
      <c r="I16" s="142"/>
      <c r="J16" s="142"/>
      <c r="K16" s="142"/>
    </row>
    <row r="17" spans="1:11" x14ac:dyDescent="0.2">
      <c r="A17" s="101">
        <v>1</v>
      </c>
      <c r="B17" s="102" t="s">
        <v>358</v>
      </c>
      <c r="C17" s="102"/>
      <c r="E17" s="101">
        <v>1</v>
      </c>
      <c r="F17" s="103" t="s">
        <v>357</v>
      </c>
      <c r="G17" s="103"/>
      <c r="I17" s="104">
        <v>1</v>
      </c>
      <c r="J17" s="105" t="s">
        <v>354</v>
      </c>
      <c r="K17" s="140" t="s">
        <v>419</v>
      </c>
    </row>
    <row r="18" spans="1:11" x14ac:dyDescent="0.2">
      <c r="A18" s="101">
        <v>2</v>
      </c>
      <c r="B18" s="102" t="s">
        <v>357</v>
      </c>
      <c r="C18" s="102"/>
      <c r="E18" s="101">
        <v>2</v>
      </c>
      <c r="F18" s="103" t="s">
        <v>354</v>
      </c>
      <c r="G18" s="103"/>
      <c r="I18" s="104">
        <v>2</v>
      </c>
      <c r="J18" s="105" t="s">
        <v>357</v>
      </c>
      <c r="K18" s="140"/>
    </row>
    <row r="19" spans="1:11" x14ac:dyDescent="0.2">
      <c r="A19" s="101">
        <v>3</v>
      </c>
      <c r="B19" s="102" t="s">
        <v>355</v>
      </c>
      <c r="C19" s="102"/>
      <c r="E19" s="104">
        <v>3</v>
      </c>
      <c r="F19" s="105" t="s">
        <v>355</v>
      </c>
      <c r="G19" s="140" t="s">
        <v>419</v>
      </c>
      <c r="I19" s="101">
        <v>3</v>
      </c>
      <c r="J19" s="103" t="s">
        <v>355</v>
      </c>
      <c r="K19" s="103"/>
    </row>
    <row r="20" spans="1:11" x14ac:dyDescent="0.2">
      <c r="A20" s="101">
        <v>4</v>
      </c>
      <c r="B20" s="102" t="s">
        <v>354</v>
      </c>
      <c r="C20" s="102"/>
      <c r="E20" s="104">
        <v>4</v>
      </c>
      <c r="F20" s="105" t="s">
        <v>358</v>
      </c>
      <c r="G20" s="140"/>
      <c r="I20" s="104">
        <v>4</v>
      </c>
      <c r="J20" s="105" t="s">
        <v>353</v>
      </c>
      <c r="K20" s="140" t="s">
        <v>419</v>
      </c>
    </row>
    <row r="21" spans="1:11" x14ac:dyDescent="0.2">
      <c r="A21" s="104">
        <v>5</v>
      </c>
      <c r="B21" s="105" t="s">
        <v>351</v>
      </c>
      <c r="C21" s="140" t="s">
        <v>419</v>
      </c>
      <c r="E21" s="101">
        <v>5</v>
      </c>
      <c r="F21" s="103" t="s">
        <v>351</v>
      </c>
      <c r="G21" s="103"/>
      <c r="I21" s="104">
        <v>5</v>
      </c>
      <c r="J21" s="105" t="s">
        <v>358</v>
      </c>
      <c r="K21" s="140"/>
    </row>
    <row r="22" spans="1:11" x14ac:dyDescent="0.2">
      <c r="A22" s="104">
        <v>6</v>
      </c>
      <c r="B22" s="105" t="s">
        <v>352</v>
      </c>
      <c r="C22" s="140"/>
      <c r="E22" s="101">
        <v>6</v>
      </c>
      <c r="F22" s="103" t="s">
        <v>352</v>
      </c>
      <c r="G22" s="103"/>
      <c r="I22" s="101">
        <v>6</v>
      </c>
      <c r="J22" s="103" t="s">
        <v>359</v>
      </c>
      <c r="K22" s="103"/>
    </row>
    <row r="23" spans="1:11" x14ac:dyDescent="0.2">
      <c r="A23" s="101">
        <v>7</v>
      </c>
      <c r="B23" s="102" t="s">
        <v>349</v>
      </c>
      <c r="C23" s="102"/>
      <c r="E23" s="101">
        <v>7</v>
      </c>
      <c r="F23" s="103" t="s">
        <v>356</v>
      </c>
      <c r="G23" s="103"/>
      <c r="I23" s="101">
        <v>7</v>
      </c>
      <c r="J23" s="103" t="s">
        <v>349</v>
      </c>
      <c r="K23" s="103"/>
    </row>
    <row r="24" spans="1:11" x14ac:dyDescent="0.2">
      <c r="A24" s="101">
        <v>8</v>
      </c>
      <c r="B24" s="102" t="s">
        <v>356</v>
      </c>
      <c r="C24" s="102"/>
      <c r="E24" s="101">
        <v>8</v>
      </c>
      <c r="F24" s="103" t="s">
        <v>359</v>
      </c>
      <c r="G24" s="103"/>
      <c r="I24" s="101">
        <v>8</v>
      </c>
      <c r="J24" s="103" t="s">
        <v>356</v>
      </c>
      <c r="K24" s="103"/>
    </row>
    <row r="25" spans="1:11" x14ac:dyDescent="0.2">
      <c r="A25" s="101">
        <v>9</v>
      </c>
      <c r="B25" s="102" t="s">
        <v>353</v>
      </c>
      <c r="C25" s="102"/>
      <c r="E25" s="101">
        <v>9</v>
      </c>
      <c r="F25" s="103" t="s">
        <v>349</v>
      </c>
      <c r="G25" s="103"/>
      <c r="I25" s="101">
        <v>9</v>
      </c>
      <c r="J25" s="103" t="s">
        <v>352</v>
      </c>
      <c r="K25" s="103"/>
    </row>
    <row r="26" spans="1:11" x14ac:dyDescent="0.2">
      <c r="A26" s="101">
        <v>10</v>
      </c>
      <c r="B26" s="102" t="s">
        <v>359</v>
      </c>
      <c r="C26" s="102"/>
      <c r="E26" s="101">
        <v>10</v>
      </c>
      <c r="F26" s="103" t="s">
        <v>353</v>
      </c>
      <c r="G26" s="103"/>
      <c r="I26" s="101">
        <v>10</v>
      </c>
      <c r="J26" s="103" t="s">
        <v>351</v>
      </c>
      <c r="K26" s="103"/>
    </row>
    <row r="28" spans="1:11" ht="15" customHeight="1" x14ac:dyDescent="0.2"/>
    <row r="29" spans="1:11" ht="15" customHeight="1" x14ac:dyDescent="0.2">
      <c r="A29" s="142" t="s">
        <v>448</v>
      </c>
      <c r="B29" s="142"/>
      <c r="E29" s="142" t="s">
        <v>421</v>
      </c>
      <c r="F29" s="142"/>
      <c r="G29" s="142"/>
      <c r="I29" s="142" t="s">
        <v>422</v>
      </c>
      <c r="J29" s="142"/>
      <c r="K29" s="142"/>
    </row>
    <row r="30" spans="1:11" x14ac:dyDescent="0.2">
      <c r="A30" s="142"/>
      <c r="B30" s="142"/>
      <c r="E30" s="142"/>
      <c r="F30" s="142"/>
      <c r="G30" s="142"/>
      <c r="I30" s="142"/>
      <c r="J30" s="142"/>
      <c r="K30" s="142"/>
    </row>
    <row r="31" spans="1:11" x14ac:dyDescent="0.2">
      <c r="A31" s="101">
        <v>1</v>
      </c>
      <c r="B31" s="102" t="s">
        <v>349</v>
      </c>
      <c r="E31" s="101">
        <v>1</v>
      </c>
      <c r="F31" s="103" t="s">
        <v>354</v>
      </c>
      <c r="G31" s="103"/>
      <c r="I31" s="101">
        <v>1</v>
      </c>
      <c r="J31" s="102" t="s">
        <v>357</v>
      </c>
      <c r="K31" s="102"/>
    </row>
    <row r="32" spans="1:11" x14ac:dyDescent="0.2">
      <c r="A32" s="101">
        <v>2</v>
      </c>
      <c r="B32" s="102" t="s">
        <v>352</v>
      </c>
      <c r="E32" s="104">
        <v>2</v>
      </c>
      <c r="F32" s="105" t="s">
        <v>355</v>
      </c>
      <c r="G32" s="140" t="s">
        <v>419</v>
      </c>
      <c r="I32" s="101">
        <v>2</v>
      </c>
      <c r="J32" s="102" t="s">
        <v>354</v>
      </c>
      <c r="K32" s="102"/>
    </row>
    <row r="33" spans="1:11" x14ac:dyDescent="0.2">
      <c r="A33" s="101">
        <v>3</v>
      </c>
      <c r="B33" s="102" t="s">
        <v>351</v>
      </c>
      <c r="E33" s="104">
        <v>3</v>
      </c>
      <c r="F33" s="105" t="s">
        <v>357</v>
      </c>
      <c r="G33" s="140"/>
      <c r="I33" s="101">
        <v>3</v>
      </c>
      <c r="J33" s="102" t="s">
        <v>355</v>
      </c>
      <c r="K33" s="102"/>
    </row>
    <row r="34" spans="1:11" x14ac:dyDescent="0.2">
      <c r="A34" s="101">
        <v>4</v>
      </c>
      <c r="B34" s="102" t="s">
        <v>354</v>
      </c>
      <c r="E34" s="101">
        <v>4</v>
      </c>
      <c r="F34" s="103" t="s">
        <v>356</v>
      </c>
      <c r="G34" s="103"/>
      <c r="I34" s="104">
        <v>4</v>
      </c>
      <c r="J34" s="105" t="s">
        <v>356</v>
      </c>
      <c r="K34" s="140" t="s">
        <v>419</v>
      </c>
    </row>
    <row r="35" spans="1:11" x14ac:dyDescent="0.2">
      <c r="A35" s="101">
        <v>5</v>
      </c>
      <c r="B35" s="102" t="s">
        <v>359</v>
      </c>
      <c r="E35" s="104">
        <v>5</v>
      </c>
      <c r="F35" s="105" t="s">
        <v>351</v>
      </c>
      <c r="G35" s="140" t="s">
        <v>419</v>
      </c>
      <c r="I35" s="104">
        <v>5</v>
      </c>
      <c r="J35" s="105" t="s">
        <v>358</v>
      </c>
      <c r="K35" s="140"/>
    </row>
    <row r="36" spans="1:11" x14ac:dyDescent="0.2">
      <c r="A36" s="101">
        <v>6</v>
      </c>
      <c r="B36" s="102" t="s">
        <v>355</v>
      </c>
      <c r="E36" s="104">
        <v>6</v>
      </c>
      <c r="F36" s="105" t="s">
        <v>352</v>
      </c>
      <c r="G36" s="140"/>
      <c r="I36" s="101">
        <v>6</v>
      </c>
      <c r="J36" s="102" t="s">
        <v>353</v>
      </c>
      <c r="K36" s="102"/>
    </row>
    <row r="37" spans="1:11" x14ac:dyDescent="0.2">
      <c r="A37" s="101">
        <v>7</v>
      </c>
      <c r="B37" s="102" t="s">
        <v>357</v>
      </c>
      <c r="E37" s="101">
        <v>7</v>
      </c>
      <c r="F37" s="103" t="s">
        <v>353</v>
      </c>
      <c r="G37" s="103"/>
      <c r="I37" s="104">
        <v>7</v>
      </c>
      <c r="J37" s="105" t="s">
        <v>359</v>
      </c>
      <c r="K37" s="140" t="s">
        <v>419</v>
      </c>
    </row>
    <row r="38" spans="1:11" x14ac:dyDescent="0.2">
      <c r="A38" s="101">
        <v>8</v>
      </c>
      <c r="B38" s="102" t="s">
        <v>353</v>
      </c>
      <c r="E38" s="101">
        <v>8</v>
      </c>
      <c r="F38" s="103" t="s">
        <v>358</v>
      </c>
      <c r="G38" s="103"/>
      <c r="I38" s="104">
        <v>8</v>
      </c>
      <c r="J38" s="105" t="s">
        <v>352</v>
      </c>
      <c r="K38" s="140"/>
    </row>
    <row r="39" spans="1:11" x14ac:dyDescent="0.2">
      <c r="A39" s="101">
        <v>9</v>
      </c>
      <c r="B39" s="102" t="s">
        <v>356</v>
      </c>
      <c r="E39" s="101">
        <v>9</v>
      </c>
      <c r="F39" s="103" t="s">
        <v>349</v>
      </c>
      <c r="G39" s="103"/>
      <c r="I39" s="101">
        <v>9</v>
      </c>
      <c r="J39" s="102" t="s">
        <v>351</v>
      </c>
      <c r="K39" s="102"/>
    </row>
    <row r="40" spans="1:11" x14ac:dyDescent="0.2">
      <c r="A40" s="101">
        <v>10</v>
      </c>
      <c r="B40" s="102" t="s">
        <v>358</v>
      </c>
      <c r="E40" s="101">
        <v>10</v>
      </c>
      <c r="F40" s="103" t="s">
        <v>359</v>
      </c>
      <c r="G40" s="103"/>
      <c r="I40" s="101">
        <v>10</v>
      </c>
      <c r="J40" s="102" t="s">
        <v>349</v>
      </c>
      <c r="K40" s="102"/>
    </row>
  </sheetData>
  <mergeCells count="22">
    <mergeCell ref="G9:G10"/>
    <mergeCell ref="I1:K2"/>
    <mergeCell ref="K4:K5"/>
    <mergeCell ref="K9:K10"/>
    <mergeCell ref="A1:C2"/>
    <mergeCell ref="C8:C9"/>
    <mergeCell ref="K37:K38"/>
    <mergeCell ref="D1:D2"/>
    <mergeCell ref="K20:K21"/>
    <mergeCell ref="A29:B30"/>
    <mergeCell ref="E29:G30"/>
    <mergeCell ref="G32:G33"/>
    <mergeCell ref="G35:G36"/>
    <mergeCell ref="I29:K30"/>
    <mergeCell ref="K34:K35"/>
    <mergeCell ref="A15:C16"/>
    <mergeCell ref="C21:C22"/>
    <mergeCell ref="E15:G16"/>
    <mergeCell ref="G19:G20"/>
    <mergeCell ref="I15:K16"/>
    <mergeCell ref="K17:K18"/>
    <mergeCell ref="E1:G2"/>
  </mergeCells>
  <printOptions horizontalCentered="1" verticalCentered="1"/>
  <pageMargins left="0.25" right="0.25" top="0.75" bottom="0.75" header="0.3" footer="0.3"/>
  <pageSetup paperSize="5" orientation="landscape" r:id="rId1"/>
  <headerFooter>
    <oddHeader>&amp;L2013 Spring Computer Lab Survey&amp;RSemantic Differential Scale Summary</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3"/>
  <sheetViews>
    <sheetView workbookViewId="0">
      <selection activeCell="D5" sqref="D5"/>
    </sheetView>
  </sheetViews>
  <sheetFormatPr defaultRowHeight="16.5" x14ac:dyDescent="0.25"/>
  <cols>
    <col min="1" max="1" width="101.85546875" style="42" customWidth="1"/>
    <col min="2" max="17" width="14.85546875" style="39" customWidth="1"/>
    <col min="18" max="256" width="83.5703125" style="39" customWidth="1"/>
    <col min="257" max="16384" width="9.140625" style="39"/>
  </cols>
  <sheetData>
    <row r="1" spans="1:1" ht="24" thickBot="1" x14ac:dyDescent="0.3">
      <c r="A1" s="43" t="s">
        <v>416</v>
      </c>
    </row>
    <row r="2" spans="1:1" ht="50.25" thickBot="1" x14ac:dyDescent="0.3">
      <c r="A2" s="40" t="s">
        <v>19</v>
      </c>
    </row>
    <row r="3" spans="1:1" ht="17.25" thickBot="1" x14ac:dyDescent="0.3">
      <c r="A3" s="40" t="s">
        <v>35</v>
      </c>
    </row>
    <row r="4" spans="1:1" ht="17.25" thickBot="1" x14ac:dyDescent="0.3">
      <c r="A4" s="40" t="s">
        <v>38</v>
      </c>
    </row>
    <row r="5" spans="1:1" ht="50.25" thickBot="1" x14ac:dyDescent="0.3">
      <c r="A5" s="40" t="s">
        <v>42</v>
      </c>
    </row>
    <row r="6" spans="1:1" ht="17.25" thickBot="1" x14ac:dyDescent="0.3">
      <c r="A6" s="40" t="s">
        <v>51</v>
      </c>
    </row>
    <row r="7" spans="1:1" ht="33.75" thickBot="1" x14ac:dyDescent="0.3">
      <c r="A7" s="40" t="s">
        <v>90</v>
      </c>
    </row>
    <row r="8" spans="1:1" ht="17.25" thickBot="1" x14ac:dyDescent="0.3">
      <c r="A8" s="40" t="s">
        <v>95</v>
      </c>
    </row>
    <row r="9" spans="1:1" ht="17.25" thickBot="1" x14ac:dyDescent="0.3">
      <c r="A9" s="40" t="s">
        <v>100</v>
      </c>
    </row>
    <row r="10" spans="1:1" ht="50.25" thickBot="1" x14ac:dyDescent="0.3">
      <c r="A10" s="40" t="s">
        <v>103</v>
      </c>
    </row>
    <row r="11" spans="1:1" ht="33.75" thickBot="1" x14ac:dyDescent="0.3">
      <c r="A11" s="40" t="s">
        <v>179</v>
      </c>
    </row>
    <row r="12" spans="1:1" ht="33.75" thickBot="1" x14ac:dyDescent="0.3">
      <c r="A12" s="40" t="s">
        <v>182</v>
      </c>
    </row>
    <row r="13" spans="1:1" ht="17.25" thickBot="1" x14ac:dyDescent="0.3">
      <c r="A13" s="40" t="s">
        <v>213</v>
      </c>
    </row>
    <row r="14" spans="1:1" ht="50.25" thickBot="1" x14ac:dyDescent="0.3">
      <c r="A14" s="40" t="s">
        <v>216</v>
      </c>
    </row>
    <row r="15" spans="1:1" ht="54.75" customHeight="1" thickBot="1" x14ac:dyDescent="0.3">
      <c r="A15" s="40" t="s">
        <v>240</v>
      </c>
    </row>
    <row r="16" spans="1:1" ht="17.25" thickBot="1" x14ac:dyDescent="0.3">
      <c r="A16" s="40" t="s">
        <v>248</v>
      </c>
    </row>
    <row r="17" spans="1:1" ht="50.25" thickBot="1" x14ac:dyDescent="0.3">
      <c r="A17" s="40" t="s">
        <v>259</v>
      </c>
    </row>
    <row r="18" spans="1:1" ht="17.25" thickBot="1" x14ac:dyDescent="0.3">
      <c r="A18" s="40" t="s">
        <v>266</v>
      </c>
    </row>
    <row r="19" spans="1:1" ht="17.25" thickBot="1" x14ac:dyDescent="0.3">
      <c r="A19" s="40" t="s">
        <v>277</v>
      </c>
    </row>
    <row r="20" spans="1:1" ht="17.25" thickBot="1" x14ac:dyDescent="0.3">
      <c r="A20" s="40" t="s">
        <v>282</v>
      </c>
    </row>
    <row r="21" spans="1:1" ht="17.25" thickBot="1" x14ac:dyDescent="0.3">
      <c r="A21" s="40" t="s">
        <v>418</v>
      </c>
    </row>
    <row r="22" spans="1:1" ht="33.75" thickBot="1" x14ac:dyDescent="0.3">
      <c r="A22" s="40" t="s">
        <v>417</v>
      </c>
    </row>
    <row r="23" spans="1:1" ht="33" x14ac:dyDescent="0.25">
      <c r="A23" s="41" t="s">
        <v>314</v>
      </c>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I48"/>
  <sheetViews>
    <sheetView workbookViewId="0">
      <pane ySplit="1" topLeftCell="A2" activePane="bottomLeft" state="frozen"/>
      <selection pane="bottomLeft" activeCell="A2" sqref="A2"/>
    </sheetView>
  </sheetViews>
  <sheetFormatPr defaultRowHeight="16.5" x14ac:dyDescent="0.25"/>
  <cols>
    <col min="1" max="1" width="14.42578125" style="2" bestFit="1" customWidth="1"/>
    <col min="2" max="2" width="12" style="2" customWidth="1"/>
    <col min="3" max="3" width="10.85546875" style="2" customWidth="1"/>
    <col min="4" max="64" width="15.28515625" style="2" customWidth="1"/>
    <col min="65" max="65" width="13.7109375" style="2" customWidth="1"/>
    <col min="66" max="86" width="12" style="2" customWidth="1"/>
    <col min="87" max="87" width="50.7109375" style="29" customWidth="1"/>
    <col min="88" max="16384" width="9.140625" style="2"/>
  </cols>
  <sheetData>
    <row r="1" spans="1:87" x14ac:dyDescent="0.25">
      <c r="A1" s="4" t="s">
        <v>450</v>
      </c>
      <c r="B1" s="4" t="s">
        <v>320</v>
      </c>
      <c r="C1" s="27" t="s">
        <v>321</v>
      </c>
      <c r="D1" s="4" t="s">
        <v>362</v>
      </c>
      <c r="E1" s="4" t="s">
        <v>322</v>
      </c>
      <c r="F1" s="4" t="s">
        <v>363</v>
      </c>
      <c r="G1" s="4" t="s">
        <v>323</v>
      </c>
      <c r="H1" s="4" t="s">
        <v>364</v>
      </c>
      <c r="I1" s="4" t="s">
        <v>324</v>
      </c>
      <c r="J1" s="4" t="s">
        <v>365</v>
      </c>
      <c r="K1" s="4" t="s">
        <v>325</v>
      </c>
      <c r="L1" s="4" t="s">
        <v>366</v>
      </c>
      <c r="M1" s="4" t="s">
        <v>326</v>
      </c>
      <c r="N1" s="4" t="s">
        <v>367</v>
      </c>
      <c r="O1" s="4" t="s">
        <v>327</v>
      </c>
      <c r="P1" s="4" t="s">
        <v>368</v>
      </c>
      <c r="Q1" s="4" t="s">
        <v>328</v>
      </c>
      <c r="R1" s="4" t="s">
        <v>369</v>
      </c>
      <c r="S1" s="4" t="s">
        <v>329</v>
      </c>
      <c r="T1" s="4" t="s">
        <v>370</v>
      </c>
      <c r="U1" s="4" t="s">
        <v>330</v>
      </c>
      <c r="V1" s="4" t="s">
        <v>371</v>
      </c>
      <c r="W1" s="4" t="s">
        <v>331</v>
      </c>
      <c r="X1" s="4" t="s">
        <v>372</v>
      </c>
      <c r="Y1" s="4" t="s">
        <v>332</v>
      </c>
      <c r="Z1" s="4" t="s">
        <v>373</v>
      </c>
      <c r="AA1" s="4" t="s">
        <v>333</v>
      </c>
      <c r="AB1" s="4" t="s">
        <v>374</v>
      </c>
      <c r="AC1" s="4" t="s">
        <v>334</v>
      </c>
      <c r="AD1" s="4" t="s">
        <v>375</v>
      </c>
      <c r="AE1" s="4" t="s">
        <v>335</v>
      </c>
      <c r="AF1" s="4" t="s">
        <v>376</v>
      </c>
      <c r="AG1" s="4" t="s">
        <v>336</v>
      </c>
      <c r="AH1" s="4" t="s">
        <v>377</v>
      </c>
      <c r="AI1" s="4" t="s">
        <v>337</v>
      </c>
      <c r="AJ1" s="4" t="s">
        <v>378</v>
      </c>
      <c r="AK1" s="4" t="s">
        <v>338</v>
      </c>
      <c r="AL1" s="4" t="s">
        <v>379</v>
      </c>
      <c r="AM1" s="4" t="s">
        <v>339</v>
      </c>
      <c r="AN1" s="4" t="s">
        <v>380</v>
      </c>
      <c r="AO1" s="4" t="s">
        <v>340</v>
      </c>
      <c r="AP1" s="4" t="s">
        <v>381</v>
      </c>
      <c r="AQ1" s="4" t="s">
        <v>341</v>
      </c>
      <c r="AR1" s="4" t="s">
        <v>382</v>
      </c>
      <c r="AS1" s="4" t="s">
        <v>342</v>
      </c>
      <c r="AT1" s="4" t="s">
        <v>383</v>
      </c>
      <c r="AU1" s="4" t="s">
        <v>343</v>
      </c>
      <c r="AV1" s="4" t="s">
        <v>384</v>
      </c>
      <c r="AW1" s="4" t="s">
        <v>344</v>
      </c>
      <c r="AX1" s="4" t="s">
        <v>385</v>
      </c>
      <c r="AY1" s="4" t="s">
        <v>345</v>
      </c>
      <c r="AZ1" s="4" t="s">
        <v>386</v>
      </c>
      <c r="BA1" s="4" t="s">
        <v>346</v>
      </c>
      <c r="BB1" s="4" t="s">
        <v>387</v>
      </c>
      <c r="BC1" s="4" t="s">
        <v>347</v>
      </c>
      <c r="BD1" s="4" t="s">
        <v>388</v>
      </c>
      <c r="BE1" s="4" t="s">
        <v>348</v>
      </c>
      <c r="BF1" s="4" t="s">
        <v>389</v>
      </c>
      <c r="BG1" s="4" t="s">
        <v>349</v>
      </c>
      <c r="BH1" s="4" t="s">
        <v>390</v>
      </c>
      <c r="BI1" s="4" t="s">
        <v>350</v>
      </c>
      <c r="BJ1" s="4" t="s">
        <v>391</v>
      </c>
      <c r="BK1" s="4" t="s">
        <v>351</v>
      </c>
      <c r="BL1" s="4" t="s">
        <v>392</v>
      </c>
      <c r="BM1" s="4" t="s">
        <v>352</v>
      </c>
      <c r="BN1" s="4" t="s">
        <v>393</v>
      </c>
      <c r="BO1" s="4" t="s">
        <v>353</v>
      </c>
      <c r="BP1" s="4" t="s">
        <v>394</v>
      </c>
      <c r="BQ1" s="4" t="s">
        <v>354</v>
      </c>
      <c r="BR1" s="4" t="s">
        <v>395</v>
      </c>
      <c r="BS1" s="4" t="s">
        <v>355</v>
      </c>
      <c r="BT1" s="4" t="s">
        <v>396</v>
      </c>
      <c r="BU1" s="4" t="s">
        <v>356</v>
      </c>
      <c r="BV1" s="4" t="s">
        <v>397</v>
      </c>
      <c r="BW1" s="4" t="s">
        <v>357</v>
      </c>
      <c r="BX1" s="4" t="s">
        <v>398</v>
      </c>
      <c r="BY1" s="4" t="s">
        <v>358</v>
      </c>
      <c r="BZ1" s="4" t="s">
        <v>399</v>
      </c>
      <c r="CA1" s="4" t="s">
        <v>400</v>
      </c>
      <c r="CB1" s="4" t="s">
        <v>401</v>
      </c>
      <c r="CC1" s="4" t="s">
        <v>359</v>
      </c>
      <c r="CD1" s="4" t="s">
        <v>402</v>
      </c>
      <c r="CE1" s="4" t="s">
        <v>403</v>
      </c>
      <c r="CF1" s="4" t="s">
        <v>404</v>
      </c>
      <c r="CG1" s="4" t="s">
        <v>405</v>
      </c>
      <c r="CH1" s="4" t="s">
        <v>406</v>
      </c>
      <c r="CI1" s="27" t="s">
        <v>360</v>
      </c>
    </row>
    <row r="2" spans="1:87" x14ac:dyDescent="0.25">
      <c r="B2" s="2" t="s">
        <v>2</v>
      </c>
      <c r="C2" s="29" t="s">
        <v>3</v>
      </c>
      <c r="E2" s="26" t="s">
        <v>4</v>
      </c>
      <c r="F2" s="26"/>
      <c r="G2" s="26" t="s">
        <v>4</v>
      </c>
      <c r="H2" s="26"/>
      <c r="I2" s="26" t="s">
        <v>361</v>
      </c>
      <c r="J2" s="26"/>
      <c r="K2" s="26" t="s">
        <v>5</v>
      </c>
      <c r="L2" s="26"/>
      <c r="M2" s="26" t="s">
        <v>5</v>
      </c>
      <c r="N2" s="26"/>
      <c r="O2" s="26" t="s">
        <v>6</v>
      </c>
      <c r="P2" s="26"/>
      <c r="Q2" s="26" t="s">
        <v>6</v>
      </c>
      <c r="R2" s="26"/>
      <c r="S2" s="26" t="s">
        <v>6</v>
      </c>
      <c r="T2" s="26"/>
      <c r="U2" s="26" t="s">
        <v>6</v>
      </c>
      <c r="V2" s="26"/>
      <c r="W2" s="26" t="s">
        <v>5</v>
      </c>
      <c r="X2" s="26"/>
      <c r="Y2" s="26" t="s">
        <v>5</v>
      </c>
      <c r="Z2" s="26"/>
      <c r="AA2" s="26" t="s">
        <v>5</v>
      </c>
      <c r="AB2" s="26"/>
      <c r="AC2" s="26" t="s">
        <v>5</v>
      </c>
      <c r="AD2" s="26"/>
      <c r="AE2" s="26" t="s">
        <v>5</v>
      </c>
      <c r="AF2" s="26"/>
      <c r="AG2" s="26" t="s">
        <v>5</v>
      </c>
      <c r="AH2" s="26"/>
      <c r="AI2" s="26" t="s">
        <v>4</v>
      </c>
      <c r="AJ2" s="26"/>
      <c r="AK2" s="26" t="s">
        <v>5</v>
      </c>
      <c r="AL2" s="26"/>
      <c r="AM2" s="26" t="s">
        <v>5</v>
      </c>
      <c r="AN2" s="26"/>
      <c r="AO2" s="26" t="s">
        <v>5</v>
      </c>
      <c r="AP2" s="26"/>
      <c r="AQ2" s="26" t="s">
        <v>5</v>
      </c>
      <c r="AR2" s="26"/>
      <c r="AS2" s="26" t="s">
        <v>5</v>
      </c>
      <c r="AT2" s="26"/>
      <c r="AU2" s="26" t="s">
        <v>5</v>
      </c>
      <c r="AV2" s="26"/>
      <c r="AW2" s="26" t="s">
        <v>5</v>
      </c>
      <c r="AX2" s="26"/>
      <c r="AY2" s="26" t="s">
        <v>4</v>
      </c>
      <c r="AZ2" s="26"/>
      <c r="BA2" s="26" t="s">
        <v>5</v>
      </c>
      <c r="BB2" s="26"/>
      <c r="BC2" s="26" t="s">
        <v>5</v>
      </c>
      <c r="BD2" s="26"/>
      <c r="BE2" s="26" t="s">
        <v>6</v>
      </c>
      <c r="BF2" s="26"/>
      <c r="BG2" s="26" t="s">
        <v>6</v>
      </c>
      <c r="BH2" s="26"/>
      <c r="BI2" s="26" t="s">
        <v>6</v>
      </c>
      <c r="BJ2" s="26"/>
      <c r="BK2" s="26" t="s">
        <v>5</v>
      </c>
      <c r="BL2" s="26"/>
      <c r="BM2" s="26" t="s">
        <v>5</v>
      </c>
      <c r="BN2" s="26"/>
      <c r="BO2" s="26">
        <v>3</v>
      </c>
      <c r="BP2" s="26"/>
      <c r="BQ2" s="26">
        <v>3</v>
      </c>
      <c r="BR2" s="26"/>
      <c r="BS2" s="26">
        <v>3</v>
      </c>
      <c r="BT2" s="26"/>
      <c r="BU2" s="26">
        <v>3</v>
      </c>
      <c r="BV2" s="26"/>
      <c r="BW2" s="26">
        <v>3</v>
      </c>
      <c r="BX2" s="26"/>
      <c r="BY2" s="26">
        <v>3</v>
      </c>
      <c r="BZ2" s="26"/>
      <c r="CA2" s="26">
        <v>3</v>
      </c>
      <c r="CB2" s="26"/>
      <c r="CC2" s="26">
        <v>3</v>
      </c>
      <c r="CD2" s="26"/>
      <c r="CE2" s="26">
        <v>3</v>
      </c>
      <c r="CF2" s="26"/>
      <c r="CG2" s="26">
        <v>3</v>
      </c>
      <c r="CH2" s="26"/>
      <c r="CI2" s="28"/>
    </row>
    <row r="3" spans="1:87" x14ac:dyDescent="0.25">
      <c r="B3" s="2" t="s">
        <v>16</v>
      </c>
      <c r="C3" s="29" t="s">
        <v>3</v>
      </c>
      <c r="E3" s="26" t="s">
        <v>4</v>
      </c>
      <c r="F3" s="26"/>
      <c r="G3" s="26" t="s">
        <v>4</v>
      </c>
      <c r="H3" s="26"/>
      <c r="I3" s="26" t="s">
        <v>4</v>
      </c>
      <c r="J3" s="26"/>
      <c r="K3" s="26" t="s">
        <v>361</v>
      </c>
      <c r="L3" s="26"/>
      <c r="M3" s="26" t="s">
        <v>4</v>
      </c>
      <c r="N3" s="26"/>
      <c r="O3" s="26" t="s">
        <v>4</v>
      </c>
      <c r="P3" s="26"/>
      <c r="Q3" s="26" t="s">
        <v>4</v>
      </c>
      <c r="R3" s="26"/>
      <c r="S3" s="26" t="s">
        <v>4</v>
      </c>
      <c r="T3" s="26"/>
      <c r="U3" s="26" t="s">
        <v>4</v>
      </c>
      <c r="V3" s="26"/>
      <c r="W3" s="26" t="s">
        <v>4</v>
      </c>
      <c r="X3" s="26"/>
      <c r="Y3" s="26" t="s">
        <v>4</v>
      </c>
      <c r="Z3" s="26"/>
      <c r="AA3" s="26" t="s">
        <v>4</v>
      </c>
      <c r="AB3" s="26"/>
      <c r="AC3" s="26" t="s">
        <v>4</v>
      </c>
      <c r="AD3" s="26"/>
      <c r="AE3" s="26" t="s">
        <v>361</v>
      </c>
      <c r="AF3" s="26"/>
      <c r="AG3" s="26" t="s">
        <v>361</v>
      </c>
      <c r="AH3" s="26"/>
      <c r="AI3" s="26" t="s">
        <v>4</v>
      </c>
      <c r="AJ3" s="26"/>
      <c r="AK3" s="26" t="s">
        <v>4</v>
      </c>
      <c r="AL3" s="26"/>
      <c r="AM3" s="26" t="s">
        <v>4</v>
      </c>
      <c r="AN3" s="26"/>
      <c r="AO3" s="26" t="s">
        <v>4</v>
      </c>
      <c r="AP3" s="26"/>
      <c r="AQ3" s="26" t="s">
        <v>4</v>
      </c>
      <c r="AR3" s="26"/>
      <c r="AS3" s="26" t="s">
        <v>4</v>
      </c>
      <c r="AT3" s="26"/>
      <c r="AU3" s="26" t="s">
        <v>4</v>
      </c>
      <c r="AV3" s="26"/>
      <c r="AW3" s="26" t="s">
        <v>4</v>
      </c>
      <c r="AX3" s="26"/>
      <c r="AY3" s="26" t="s">
        <v>4</v>
      </c>
      <c r="AZ3" s="26"/>
      <c r="BA3" s="26" t="s">
        <v>4</v>
      </c>
      <c r="BB3" s="26"/>
      <c r="BC3" s="26" t="s">
        <v>361</v>
      </c>
      <c r="BD3" s="26"/>
      <c r="BE3" s="26" t="s">
        <v>4</v>
      </c>
      <c r="BF3" s="26"/>
      <c r="BG3" s="26" t="s">
        <v>361</v>
      </c>
      <c r="BH3" s="26"/>
      <c r="BI3" s="26" t="s">
        <v>361</v>
      </c>
      <c r="BJ3" s="26"/>
      <c r="BK3" s="26" t="s">
        <v>4</v>
      </c>
      <c r="BL3" s="26"/>
      <c r="BM3" s="26" t="s">
        <v>4</v>
      </c>
      <c r="BN3" s="26"/>
      <c r="BO3" s="26">
        <v>1</v>
      </c>
      <c r="BP3" s="26"/>
      <c r="BQ3" s="26">
        <v>1</v>
      </c>
      <c r="BR3" s="26"/>
      <c r="BS3" s="26">
        <v>1</v>
      </c>
      <c r="BT3" s="26"/>
      <c r="BU3" s="26">
        <v>1</v>
      </c>
      <c r="BV3" s="26"/>
      <c r="BW3" s="26">
        <v>1</v>
      </c>
      <c r="BX3" s="26"/>
      <c r="BY3" s="26">
        <v>1</v>
      </c>
      <c r="BZ3" s="26"/>
      <c r="CA3" s="26">
        <v>1</v>
      </c>
      <c r="CB3" s="26"/>
      <c r="CC3" s="26">
        <v>3</v>
      </c>
      <c r="CD3" s="26"/>
      <c r="CE3" s="26">
        <v>1</v>
      </c>
      <c r="CF3" s="26"/>
      <c r="CG3" s="26">
        <v>1</v>
      </c>
      <c r="CH3" s="26"/>
      <c r="CI3" s="28"/>
    </row>
    <row r="4" spans="1:87" x14ac:dyDescent="0.25">
      <c r="B4" s="2" t="s">
        <v>27</v>
      </c>
      <c r="C4" s="29" t="s">
        <v>3</v>
      </c>
      <c r="E4" s="26" t="s">
        <v>4</v>
      </c>
      <c r="F4" s="26"/>
      <c r="G4" s="26" t="s">
        <v>4</v>
      </c>
      <c r="H4" s="26"/>
      <c r="I4" s="26" t="s">
        <v>4</v>
      </c>
      <c r="J4" s="26"/>
      <c r="K4" s="26" t="s">
        <v>4</v>
      </c>
      <c r="L4" s="26"/>
      <c r="M4" s="26" t="s">
        <v>4</v>
      </c>
      <c r="N4" s="26"/>
      <c r="O4" s="26" t="s">
        <v>361</v>
      </c>
      <c r="P4" s="26"/>
      <c r="Q4" s="26" t="s">
        <v>361</v>
      </c>
      <c r="R4" s="26"/>
      <c r="S4" s="26" t="s">
        <v>361</v>
      </c>
      <c r="T4" s="26"/>
      <c r="U4" s="26" t="s">
        <v>4</v>
      </c>
      <c r="V4" s="26"/>
      <c r="W4" s="26" t="s">
        <v>4</v>
      </c>
      <c r="X4" s="26"/>
      <c r="Y4" s="26" t="s">
        <v>4</v>
      </c>
      <c r="Z4" s="26"/>
      <c r="AA4" s="26" t="s">
        <v>361</v>
      </c>
      <c r="AB4" s="26"/>
      <c r="AC4" s="26" t="s">
        <v>361</v>
      </c>
      <c r="AD4" s="26"/>
      <c r="AE4" s="26" t="s">
        <v>4</v>
      </c>
      <c r="AF4" s="26"/>
      <c r="AG4" s="26" t="s">
        <v>4</v>
      </c>
      <c r="AH4" s="26"/>
      <c r="AI4" s="26" t="s">
        <v>4</v>
      </c>
      <c r="AJ4" s="26"/>
      <c r="AK4" s="26" t="s">
        <v>4</v>
      </c>
      <c r="AL4" s="26"/>
      <c r="AM4" s="26" t="s">
        <v>4</v>
      </c>
      <c r="AN4" s="26"/>
      <c r="AO4" s="26" t="s">
        <v>4</v>
      </c>
      <c r="AP4" s="26"/>
      <c r="AQ4" s="26" t="s">
        <v>4</v>
      </c>
      <c r="AR4" s="26"/>
      <c r="AS4" s="26" t="s">
        <v>361</v>
      </c>
      <c r="AT4" s="26"/>
      <c r="AU4" s="26" t="s">
        <v>361</v>
      </c>
      <c r="AV4" s="26"/>
      <c r="AW4" s="26" t="s">
        <v>361</v>
      </c>
      <c r="AX4" s="26"/>
      <c r="AY4" s="26" t="s">
        <v>4</v>
      </c>
      <c r="AZ4" s="26"/>
      <c r="BA4" s="26" t="s">
        <v>361</v>
      </c>
      <c r="BB4" s="26"/>
      <c r="BC4" s="26" t="s">
        <v>361</v>
      </c>
      <c r="BD4" s="26"/>
      <c r="BE4" s="26" t="s">
        <v>361</v>
      </c>
      <c r="BF4" s="26"/>
      <c r="BG4" s="26" t="s">
        <v>361</v>
      </c>
      <c r="BH4" s="26"/>
      <c r="BI4" s="26" t="s">
        <v>361</v>
      </c>
      <c r="BJ4" s="26"/>
      <c r="BK4" s="26" t="s">
        <v>361</v>
      </c>
      <c r="BL4" s="26"/>
      <c r="BM4" s="26" t="s">
        <v>361</v>
      </c>
      <c r="BN4" s="26"/>
      <c r="BO4" s="26">
        <v>2</v>
      </c>
      <c r="BP4" s="26"/>
      <c r="BQ4" s="26">
        <v>2</v>
      </c>
      <c r="BR4" s="26"/>
      <c r="BS4" s="26">
        <v>1</v>
      </c>
      <c r="BT4" s="26"/>
      <c r="BU4" s="26">
        <v>3</v>
      </c>
      <c r="BV4" s="26"/>
      <c r="BW4" s="26">
        <v>5</v>
      </c>
      <c r="BX4" s="26"/>
      <c r="BY4" s="26">
        <v>1</v>
      </c>
      <c r="BZ4" s="26"/>
      <c r="CA4" s="26">
        <v>2</v>
      </c>
      <c r="CB4" s="26"/>
      <c r="CC4" s="26">
        <v>3</v>
      </c>
      <c r="CD4" s="26"/>
      <c r="CE4" s="26">
        <v>4</v>
      </c>
      <c r="CF4" s="26"/>
      <c r="CG4" s="26">
        <v>4</v>
      </c>
      <c r="CH4" s="26"/>
      <c r="CI4" s="28"/>
    </row>
    <row r="5" spans="1:87" x14ac:dyDescent="0.25">
      <c r="B5" s="2" t="s">
        <v>46</v>
      </c>
      <c r="C5" s="29" t="s">
        <v>3</v>
      </c>
      <c r="E5" s="26" t="s">
        <v>5</v>
      </c>
      <c r="F5" s="26"/>
      <c r="G5" s="26" t="s">
        <v>4</v>
      </c>
      <c r="H5" s="26"/>
      <c r="I5" s="26" t="s">
        <v>4</v>
      </c>
      <c r="J5" s="26"/>
      <c r="K5" s="26" t="s">
        <v>361</v>
      </c>
      <c r="L5" s="26"/>
      <c r="M5" s="26" t="s">
        <v>361</v>
      </c>
      <c r="N5" s="26"/>
      <c r="O5" s="26" t="s">
        <v>4</v>
      </c>
      <c r="P5" s="26"/>
      <c r="Q5" s="26" t="s">
        <v>4</v>
      </c>
      <c r="R5" s="26"/>
      <c r="S5" s="26" t="s">
        <v>4</v>
      </c>
      <c r="T5" s="26"/>
      <c r="U5" s="26" t="s">
        <v>4</v>
      </c>
      <c r="V5" s="26"/>
      <c r="W5" s="26" t="s">
        <v>4</v>
      </c>
      <c r="X5" s="26"/>
      <c r="Y5" s="26" t="s">
        <v>4</v>
      </c>
      <c r="Z5" s="26"/>
      <c r="AA5" s="26" t="s">
        <v>4</v>
      </c>
      <c r="AB5" s="26"/>
      <c r="AC5" s="26" t="s">
        <v>4</v>
      </c>
      <c r="AD5" s="26"/>
      <c r="AE5" s="26" t="s">
        <v>4</v>
      </c>
      <c r="AF5" s="26"/>
      <c r="AG5" s="26" t="s">
        <v>4</v>
      </c>
      <c r="AH5" s="26"/>
      <c r="AI5" s="26" t="s">
        <v>4</v>
      </c>
      <c r="AJ5" s="26"/>
      <c r="AK5" s="26" t="s">
        <v>4</v>
      </c>
      <c r="AL5" s="26"/>
      <c r="AM5" s="26" t="s">
        <v>4</v>
      </c>
      <c r="AN5" s="26"/>
      <c r="AO5" s="26" t="s">
        <v>4</v>
      </c>
      <c r="AP5" s="26"/>
      <c r="AQ5" s="26" t="s">
        <v>4</v>
      </c>
      <c r="AR5" s="26"/>
      <c r="AS5" s="26" t="s">
        <v>4</v>
      </c>
      <c r="AT5" s="26"/>
      <c r="AU5" s="26" t="s">
        <v>4</v>
      </c>
      <c r="AV5" s="26"/>
      <c r="AW5" s="26" t="s">
        <v>4</v>
      </c>
      <c r="AX5" s="26"/>
      <c r="AY5" s="26" t="s">
        <v>4</v>
      </c>
      <c r="AZ5" s="26"/>
      <c r="BA5" s="26" t="s">
        <v>4</v>
      </c>
      <c r="BB5" s="26"/>
      <c r="BC5" s="26" t="s">
        <v>10</v>
      </c>
      <c r="BD5" s="26"/>
      <c r="BE5" s="26" t="s">
        <v>361</v>
      </c>
      <c r="BF5" s="26"/>
      <c r="BG5" s="26" t="s">
        <v>361</v>
      </c>
      <c r="BH5" s="26"/>
      <c r="BI5" s="26" t="s">
        <v>361</v>
      </c>
      <c r="BJ5" s="26"/>
      <c r="BK5" s="26" t="s">
        <v>361</v>
      </c>
      <c r="BL5" s="26"/>
      <c r="BM5" s="26" t="s">
        <v>361</v>
      </c>
      <c r="BN5" s="26"/>
      <c r="BO5" s="26">
        <v>3</v>
      </c>
      <c r="BP5" s="26"/>
      <c r="BQ5" s="26">
        <v>3</v>
      </c>
      <c r="BR5" s="26"/>
      <c r="BS5" s="26">
        <v>2</v>
      </c>
      <c r="BT5" s="26"/>
      <c r="BU5" s="26">
        <v>3</v>
      </c>
      <c r="BV5" s="26"/>
      <c r="BW5" s="26">
        <v>1</v>
      </c>
      <c r="BX5" s="26"/>
      <c r="BY5" s="26">
        <v>3</v>
      </c>
      <c r="BZ5" s="26"/>
      <c r="CA5" s="26">
        <v>3</v>
      </c>
      <c r="CB5" s="26"/>
      <c r="CC5" s="26">
        <v>3</v>
      </c>
      <c r="CD5" s="26"/>
      <c r="CE5" s="26">
        <v>3</v>
      </c>
      <c r="CF5" s="26"/>
      <c r="CG5" s="26">
        <v>3</v>
      </c>
      <c r="CH5" s="26"/>
      <c r="CI5" s="28"/>
    </row>
    <row r="6" spans="1:87" x14ac:dyDescent="0.25">
      <c r="B6" s="2" t="s">
        <v>53</v>
      </c>
      <c r="C6" s="29" t="s">
        <v>3</v>
      </c>
      <c r="E6" s="26" t="s">
        <v>4</v>
      </c>
      <c r="F6" s="26"/>
      <c r="G6" s="26" t="s">
        <v>4</v>
      </c>
      <c r="H6" s="26"/>
      <c r="I6" s="26" t="s">
        <v>4</v>
      </c>
      <c r="J6" s="26"/>
      <c r="K6" s="26" t="s">
        <v>4</v>
      </c>
      <c r="L6" s="26"/>
      <c r="M6" s="26" t="s">
        <v>361</v>
      </c>
      <c r="N6" s="26"/>
      <c r="O6" s="26" t="s">
        <v>6</v>
      </c>
      <c r="P6" s="26"/>
      <c r="Q6" s="26" t="s">
        <v>6</v>
      </c>
      <c r="R6" s="26"/>
      <c r="S6" s="26" t="s">
        <v>6</v>
      </c>
      <c r="T6" s="26"/>
      <c r="U6" s="26" t="s">
        <v>4</v>
      </c>
      <c r="V6" s="26"/>
      <c r="W6" s="26" t="s">
        <v>4</v>
      </c>
      <c r="X6" s="26"/>
      <c r="Y6" s="26" t="s">
        <v>4</v>
      </c>
      <c r="Z6" s="26"/>
      <c r="AA6" s="26" t="s">
        <v>361</v>
      </c>
      <c r="AB6" s="26"/>
      <c r="AC6" s="26" t="s">
        <v>361</v>
      </c>
      <c r="AD6" s="26"/>
      <c r="AE6" s="26" t="s">
        <v>361</v>
      </c>
      <c r="AF6" s="26"/>
      <c r="AG6" s="26" t="s">
        <v>361</v>
      </c>
      <c r="AH6" s="26"/>
      <c r="AI6" s="26" t="s">
        <v>361</v>
      </c>
      <c r="AJ6" s="26"/>
      <c r="AK6" s="26" t="s">
        <v>361</v>
      </c>
      <c r="AL6" s="26"/>
      <c r="AM6" s="26" t="s">
        <v>361</v>
      </c>
      <c r="AN6" s="26"/>
      <c r="AO6" s="26" t="s">
        <v>361</v>
      </c>
      <c r="AP6" s="26"/>
      <c r="AQ6" s="26" t="s">
        <v>361</v>
      </c>
      <c r="AR6" s="26"/>
      <c r="AS6" s="26" t="s">
        <v>361</v>
      </c>
      <c r="AT6" s="26"/>
      <c r="AU6" s="26" t="s">
        <v>361</v>
      </c>
      <c r="AV6" s="26"/>
      <c r="AW6" s="26" t="s">
        <v>4</v>
      </c>
      <c r="AX6" s="26"/>
      <c r="AY6" s="26" t="s">
        <v>361</v>
      </c>
      <c r="AZ6" s="26"/>
      <c r="BA6" s="26" t="s">
        <v>361</v>
      </c>
      <c r="BB6" s="26"/>
      <c r="BC6" s="26" t="s">
        <v>361</v>
      </c>
      <c r="BD6" s="26"/>
      <c r="BE6" s="26" t="s">
        <v>361</v>
      </c>
      <c r="BF6" s="26"/>
      <c r="BG6" s="26" t="s">
        <v>361</v>
      </c>
      <c r="BH6" s="26"/>
      <c r="BI6" s="26" t="s">
        <v>361</v>
      </c>
      <c r="BJ6" s="26"/>
      <c r="BK6" s="26" t="s">
        <v>361</v>
      </c>
      <c r="BL6" s="26"/>
      <c r="BM6" s="26" t="s">
        <v>361</v>
      </c>
      <c r="BN6" s="26"/>
      <c r="BO6" s="26">
        <v>5</v>
      </c>
      <c r="BP6" s="26"/>
      <c r="BQ6" s="26">
        <v>5</v>
      </c>
      <c r="BR6" s="26"/>
      <c r="BS6" s="26">
        <v>2</v>
      </c>
      <c r="BT6" s="26"/>
      <c r="BU6" s="26">
        <v>2</v>
      </c>
      <c r="BV6" s="26"/>
      <c r="BW6" s="26">
        <v>1</v>
      </c>
      <c r="BX6" s="26"/>
      <c r="BY6" s="26">
        <v>3</v>
      </c>
      <c r="BZ6" s="26"/>
      <c r="CA6" s="26">
        <v>4</v>
      </c>
      <c r="CB6" s="26"/>
      <c r="CC6" s="26">
        <v>4</v>
      </c>
      <c r="CD6" s="26"/>
      <c r="CE6" s="26">
        <v>4</v>
      </c>
      <c r="CF6" s="26"/>
      <c r="CG6" s="26">
        <v>4</v>
      </c>
      <c r="CH6" s="26"/>
      <c r="CI6" s="28"/>
    </row>
    <row r="7" spans="1:87" x14ac:dyDescent="0.25">
      <c r="B7" s="2" t="s">
        <v>67</v>
      </c>
      <c r="C7" s="29" t="s">
        <v>3</v>
      </c>
      <c r="E7" s="26" t="s">
        <v>4</v>
      </c>
      <c r="F7" s="26"/>
      <c r="G7" s="26" t="s">
        <v>4</v>
      </c>
      <c r="H7" s="26"/>
      <c r="I7" s="26" t="s">
        <v>4</v>
      </c>
      <c r="J7" s="26"/>
      <c r="K7" s="26" t="s">
        <v>361</v>
      </c>
      <c r="L7" s="26"/>
      <c r="M7" s="26" t="s">
        <v>4</v>
      </c>
      <c r="N7" s="26"/>
      <c r="O7" s="26" t="s">
        <v>4</v>
      </c>
      <c r="P7" s="26"/>
      <c r="Q7" s="26" t="s">
        <v>4</v>
      </c>
      <c r="R7" s="26"/>
      <c r="S7" s="26" t="s">
        <v>4</v>
      </c>
      <c r="T7" s="26"/>
      <c r="U7" s="26" t="s">
        <v>4</v>
      </c>
      <c r="V7" s="26"/>
      <c r="W7" s="26" t="s">
        <v>4</v>
      </c>
      <c r="X7" s="26"/>
      <c r="Y7" s="26" t="s">
        <v>4</v>
      </c>
      <c r="Z7" s="26"/>
      <c r="AA7" s="26" t="s">
        <v>4</v>
      </c>
      <c r="AB7" s="26"/>
      <c r="AC7" s="26" t="s">
        <v>4</v>
      </c>
      <c r="AD7" s="26"/>
      <c r="AE7" s="26" t="s">
        <v>361</v>
      </c>
      <c r="AF7" s="26"/>
      <c r="AG7" s="26" t="s">
        <v>361</v>
      </c>
      <c r="AH7" s="26"/>
      <c r="AI7" s="26" t="s">
        <v>4</v>
      </c>
      <c r="AJ7" s="26"/>
      <c r="AK7" s="26" t="s">
        <v>361</v>
      </c>
      <c r="AL7" s="26"/>
      <c r="AM7" s="26" t="s">
        <v>361</v>
      </c>
      <c r="AN7" s="26"/>
      <c r="AO7" s="26" t="s">
        <v>361</v>
      </c>
      <c r="AP7" s="26"/>
      <c r="AQ7" s="26" t="s">
        <v>361</v>
      </c>
      <c r="AR7" s="26"/>
      <c r="AS7" s="26" t="s">
        <v>361</v>
      </c>
      <c r="AT7" s="26"/>
      <c r="AU7" s="26" t="s">
        <v>361</v>
      </c>
      <c r="AV7" s="26"/>
      <c r="AW7" s="26" t="s">
        <v>361</v>
      </c>
      <c r="AX7" s="26"/>
      <c r="AY7" s="26" t="s">
        <v>361</v>
      </c>
      <c r="AZ7" s="26"/>
      <c r="BA7" s="26" t="s">
        <v>361</v>
      </c>
      <c r="BB7" s="26"/>
      <c r="BC7" s="26" t="s">
        <v>361</v>
      </c>
      <c r="BD7" s="26"/>
      <c r="BE7" s="26" t="s">
        <v>4</v>
      </c>
      <c r="BF7" s="26"/>
      <c r="BG7" s="26" t="s">
        <v>361</v>
      </c>
      <c r="BH7" s="26"/>
      <c r="BI7" s="26" t="s">
        <v>361</v>
      </c>
      <c r="BJ7" s="26"/>
      <c r="BK7" s="26" t="s">
        <v>361</v>
      </c>
      <c r="BL7" s="26"/>
      <c r="BM7" s="26" t="s">
        <v>361</v>
      </c>
      <c r="BN7" s="26"/>
      <c r="BO7" s="26">
        <v>3</v>
      </c>
      <c r="BP7" s="26"/>
      <c r="BQ7" s="26">
        <v>3</v>
      </c>
      <c r="BR7" s="26"/>
      <c r="BS7" s="26">
        <v>3</v>
      </c>
      <c r="BT7" s="26"/>
      <c r="BU7" s="26">
        <v>3</v>
      </c>
      <c r="BV7" s="26"/>
      <c r="BW7" s="26">
        <v>3</v>
      </c>
      <c r="BX7" s="26"/>
      <c r="BY7" s="26">
        <v>3</v>
      </c>
      <c r="BZ7" s="26"/>
      <c r="CA7" s="26">
        <v>3</v>
      </c>
      <c r="CB7" s="26"/>
      <c r="CC7" s="26">
        <v>3</v>
      </c>
      <c r="CD7" s="26"/>
      <c r="CE7" s="26">
        <v>3</v>
      </c>
      <c r="CF7" s="26"/>
      <c r="CG7" s="26">
        <v>3</v>
      </c>
      <c r="CH7" s="26"/>
      <c r="CI7" s="28"/>
    </row>
    <row r="8" spans="1:87" x14ac:dyDescent="0.25">
      <c r="B8" s="2" t="s">
        <v>79</v>
      </c>
      <c r="C8" s="29" t="s">
        <v>3</v>
      </c>
      <c r="E8" s="26" t="s">
        <v>361</v>
      </c>
      <c r="F8" s="26"/>
      <c r="G8" s="26" t="s">
        <v>361</v>
      </c>
      <c r="H8" s="26"/>
      <c r="I8" s="26" t="s">
        <v>361</v>
      </c>
      <c r="J8" s="26"/>
      <c r="K8" s="26" t="s">
        <v>361</v>
      </c>
      <c r="L8" s="26"/>
      <c r="M8" s="26" t="s">
        <v>361</v>
      </c>
      <c r="N8" s="26"/>
      <c r="O8" s="26" t="s">
        <v>361</v>
      </c>
      <c r="P8" s="26"/>
      <c r="Q8" s="26" t="s">
        <v>361</v>
      </c>
      <c r="R8" s="26"/>
      <c r="S8" s="26" t="s">
        <v>361</v>
      </c>
      <c r="T8" s="26"/>
      <c r="U8" s="26" t="s">
        <v>361</v>
      </c>
      <c r="V8" s="26"/>
      <c r="W8" s="26" t="s">
        <v>4</v>
      </c>
      <c r="X8" s="26"/>
      <c r="Y8" s="26" t="s">
        <v>4</v>
      </c>
      <c r="Z8" s="26"/>
      <c r="AA8" s="26" t="s">
        <v>361</v>
      </c>
      <c r="AB8" s="26"/>
      <c r="AC8" s="26" t="s">
        <v>361</v>
      </c>
      <c r="AD8" s="26"/>
      <c r="AE8" s="26" t="s">
        <v>361</v>
      </c>
      <c r="AF8" s="26"/>
      <c r="AG8" s="26" t="s">
        <v>361</v>
      </c>
      <c r="AH8" s="26"/>
      <c r="AI8" s="26" t="s">
        <v>4</v>
      </c>
      <c r="AJ8" s="26"/>
      <c r="AK8" s="26" t="s">
        <v>361</v>
      </c>
      <c r="AL8" s="26"/>
      <c r="AM8" s="26" t="s">
        <v>361</v>
      </c>
      <c r="AN8" s="26"/>
      <c r="AO8" s="26" t="s">
        <v>361</v>
      </c>
      <c r="AP8" s="26"/>
      <c r="AQ8" s="26" t="s">
        <v>361</v>
      </c>
      <c r="AR8" s="26"/>
      <c r="AS8" s="26" t="s">
        <v>361</v>
      </c>
      <c r="AT8" s="26"/>
      <c r="AU8" s="26" t="s">
        <v>361</v>
      </c>
      <c r="AV8" s="26"/>
      <c r="AW8" s="26" t="s">
        <v>361</v>
      </c>
      <c r="AX8" s="26"/>
      <c r="AY8" s="26" t="s">
        <v>361</v>
      </c>
      <c r="AZ8" s="26"/>
      <c r="BA8" s="26" t="s">
        <v>361</v>
      </c>
      <c r="BB8" s="26"/>
      <c r="BC8" s="26" t="s">
        <v>361</v>
      </c>
      <c r="BD8" s="26"/>
      <c r="BE8" s="26" t="s">
        <v>361</v>
      </c>
      <c r="BF8" s="26"/>
      <c r="BG8" s="26" t="s">
        <v>361</v>
      </c>
      <c r="BH8" s="26"/>
      <c r="BI8" s="26" t="s">
        <v>361</v>
      </c>
      <c r="BJ8" s="26"/>
      <c r="BK8" s="26" t="s">
        <v>361</v>
      </c>
      <c r="BL8" s="26"/>
      <c r="BM8" s="26" t="s">
        <v>361</v>
      </c>
      <c r="BN8" s="26"/>
      <c r="BO8" s="26">
        <v>2</v>
      </c>
      <c r="BP8" s="26"/>
      <c r="BQ8" s="26">
        <v>2</v>
      </c>
      <c r="BR8" s="26"/>
      <c r="BS8" s="26">
        <v>2</v>
      </c>
      <c r="BT8" s="26"/>
      <c r="BU8" s="26">
        <v>2</v>
      </c>
      <c r="BV8" s="26"/>
      <c r="BW8" s="26">
        <v>3</v>
      </c>
      <c r="BX8" s="26"/>
      <c r="BY8" s="26">
        <v>2</v>
      </c>
      <c r="BZ8" s="26"/>
      <c r="CA8" s="26">
        <v>4</v>
      </c>
      <c r="CB8" s="26"/>
      <c r="CC8" s="26">
        <v>4</v>
      </c>
      <c r="CD8" s="26"/>
      <c r="CE8" s="26">
        <v>4</v>
      </c>
      <c r="CF8" s="26"/>
      <c r="CG8" s="26">
        <v>4</v>
      </c>
      <c r="CH8" s="26"/>
      <c r="CI8" s="28"/>
    </row>
    <row r="9" spans="1:87" x14ac:dyDescent="0.25">
      <c r="B9" s="2" t="s">
        <v>92</v>
      </c>
      <c r="C9" s="29" t="s">
        <v>3</v>
      </c>
      <c r="E9" s="26" t="s">
        <v>4</v>
      </c>
      <c r="F9" s="26"/>
      <c r="G9" s="26" t="s">
        <v>4</v>
      </c>
      <c r="H9" s="26"/>
      <c r="I9" s="26" t="s">
        <v>4</v>
      </c>
      <c r="J9" s="26"/>
      <c r="K9" s="26" t="s">
        <v>361</v>
      </c>
      <c r="L9" s="26"/>
      <c r="M9" s="26" t="s">
        <v>4</v>
      </c>
      <c r="N9" s="26"/>
      <c r="O9" s="26" t="s">
        <v>361</v>
      </c>
      <c r="P9" s="26"/>
      <c r="Q9" s="26" t="s">
        <v>361</v>
      </c>
      <c r="R9" s="26"/>
      <c r="S9" s="26" t="s">
        <v>361</v>
      </c>
      <c r="T9" s="26"/>
      <c r="U9" s="26" t="s">
        <v>361</v>
      </c>
      <c r="V9" s="26"/>
      <c r="W9" s="26" t="s">
        <v>361</v>
      </c>
      <c r="X9" s="26"/>
      <c r="Y9" s="26" t="s">
        <v>4</v>
      </c>
      <c r="Z9" s="26"/>
      <c r="AA9" s="26" t="s">
        <v>361</v>
      </c>
      <c r="AB9" s="26"/>
      <c r="AC9" s="26" t="s">
        <v>4</v>
      </c>
      <c r="AD9" s="26"/>
      <c r="AE9" s="26" t="s">
        <v>4</v>
      </c>
      <c r="AF9" s="26"/>
      <c r="AG9" s="26" t="s">
        <v>361</v>
      </c>
      <c r="AH9" s="26"/>
      <c r="AI9" s="26" t="s">
        <v>4</v>
      </c>
      <c r="AJ9" s="26"/>
      <c r="AK9" s="26" t="s">
        <v>361</v>
      </c>
      <c r="AL9" s="26"/>
      <c r="AM9" s="26" t="s">
        <v>361</v>
      </c>
      <c r="AN9" s="26"/>
      <c r="AO9" s="26" t="s">
        <v>361</v>
      </c>
      <c r="AP9" s="26"/>
      <c r="AQ9" s="26" t="s">
        <v>361</v>
      </c>
      <c r="AR9" s="26"/>
      <c r="AS9" s="26" t="s">
        <v>361</v>
      </c>
      <c r="AT9" s="26"/>
      <c r="AU9" s="26" t="s">
        <v>4</v>
      </c>
      <c r="AV9" s="26"/>
      <c r="AW9" s="26" t="s">
        <v>4</v>
      </c>
      <c r="AX9" s="26"/>
      <c r="AY9" s="26" t="s">
        <v>4</v>
      </c>
      <c r="AZ9" s="26"/>
      <c r="BA9" s="26" t="s">
        <v>361</v>
      </c>
      <c r="BB9" s="26"/>
      <c r="BC9" s="26" t="s">
        <v>361</v>
      </c>
      <c r="BD9" s="26"/>
      <c r="BE9" s="26" t="s">
        <v>4</v>
      </c>
      <c r="BF9" s="26"/>
      <c r="BG9" s="26" t="s">
        <v>361</v>
      </c>
      <c r="BH9" s="26"/>
      <c r="BI9" s="26" t="s">
        <v>361</v>
      </c>
      <c r="BJ9" s="26"/>
      <c r="BK9" s="26" t="s">
        <v>361</v>
      </c>
      <c r="BL9" s="26"/>
      <c r="BM9" s="26" t="s">
        <v>361</v>
      </c>
      <c r="BN9" s="26"/>
      <c r="BO9" s="26">
        <v>3</v>
      </c>
      <c r="BP9" s="26"/>
      <c r="BQ9" s="26">
        <v>2</v>
      </c>
      <c r="BR9" s="26"/>
      <c r="BS9" s="26">
        <v>2</v>
      </c>
      <c r="BT9" s="26"/>
      <c r="BU9" s="26">
        <v>2</v>
      </c>
      <c r="BV9" s="26"/>
      <c r="BW9" s="26">
        <v>2</v>
      </c>
      <c r="BX9" s="26"/>
      <c r="BY9" s="26">
        <v>3</v>
      </c>
      <c r="BZ9" s="26"/>
      <c r="CA9" s="26">
        <v>3</v>
      </c>
      <c r="CB9" s="26"/>
      <c r="CC9" s="26">
        <v>3</v>
      </c>
      <c r="CD9" s="26"/>
      <c r="CE9" s="26">
        <v>2</v>
      </c>
      <c r="CF9" s="26"/>
      <c r="CG9" s="26">
        <v>3</v>
      </c>
      <c r="CH9" s="26"/>
      <c r="CI9" s="28"/>
    </row>
    <row r="10" spans="1:87" x14ac:dyDescent="0.25">
      <c r="B10" s="2" t="s">
        <v>116</v>
      </c>
      <c r="C10" s="29" t="s">
        <v>3</v>
      </c>
      <c r="E10" s="26" t="s">
        <v>4</v>
      </c>
      <c r="F10" s="26"/>
      <c r="G10" s="26" t="s">
        <v>4</v>
      </c>
      <c r="H10" s="26"/>
      <c r="I10" s="26" t="s">
        <v>4</v>
      </c>
      <c r="J10" s="26"/>
      <c r="K10" s="26" t="s">
        <v>5</v>
      </c>
      <c r="L10" s="26"/>
      <c r="M10" s="26" t="s">
        <v>5</v>
      </c>
      <c r="N10" s="26"/>
      <c r="O10" s="26" t="s">
        <v>4</v>
      </c>
      <c r="P10" s="26"/>
      <c r="Q10" s="26" t="s">
        <v>4</v>
      </c>
      <c r="R10" s="26"/>
      <c r="S10" s="26" t="s">
        <v>4</v>
      </c>
      <c r="T10" s="26"/>
      <c r="U10" s="26" t="s">
        <v>361</v>
      </c>
      <c r="V10" s="26"/>
      <c r="W10" s="26" t="s">
        <v>361</v>
      </c>
      <c r="X10" s="26"/>
      <c r="Y10" s="26" t="s">
        <v>4</v>
      </c>
      <c r="Z10" s="26"/>
      <c r="AA10" s="26" t="s">
        <v>361</v>
      </c>
      <c r="AB10" s="26"/>
      <c r="AC10" s="26" t="s">
        <v>361</v>
      </c>
      <c r="AD10" s="26"/>
      <c r="AE10" s="26" t="s">
        <v>361</v>
      </c>
      <c r="AF10" s="26"/>
      <c r="AG10" s="26" t="s">
        <v>361</v>
      </c>
      <c r="AH10" s="26"/>
      <c r="AI10" s="26" t="s">
        <v>4</v>
      </c>
      <c r="AJ10" s="26"/>
      <c r="AK10" s="26" t="s">
        <v>5</v>
      </c>
      <c r="AL10" s="26"/>
      <c r="AM10" s="26" t="s">
        <v>361</v>
      </c>
      <c r="AN10" s="26"/>
      <c r="AO10" s="26" t="s">
        <v>5</v>
      </c>
      <c r="AP10" s="26"/>
      <c r="AQ10" s="26" t="s">
        <v>5</v>
      </c>
      <c r="AR10" s="26"/>
      <c r="AS10" s="26" t="s">
        <v>5</v>
      </c>
      <c r="AT10" s="26"/>
      <c r="AU10" s="26" t="s">
        <v>5</v>
      </c>
      <c r="AV10" s="26"/>
      <c r="AW10" s="26" t="s">
        <v>5</v>
      </c>
      <c r="AX10" s="26"/>
      <c r="AY10" s="26" t="s">
        <v>4</v>
      </c>
      <c r="AZ10" s="26"/>
      <c r="BA10" s="26" t="s">
        <v>361</v>
      </c>
      <c r="BB10" s="26"/>
      <c r="BC10" s="26" t="s">
        <v>361</v>
      </c>
      <c r="BD10" s="26"/>
      <c r="BE10" s="26" t="s">
        <v>5</v>
      </c>
      <c r="BF10" s="26"/>
      <c r="BG10" s="26" t="s">
        <v>361</v>
      </c>
      <c r="BH10" s="26"/>
      <c r="BI10" s="26" t="s">
        <v>361</v>
      </c>
      <c r="BJ10" s="26"/>
      <c r="BK10" s="26" t="s">
        <v>361</v>
      </c>
      <c r="BL10" s="26"/>
      <c r="BM10" s="26" t="s">
        <v>361</v>
      </c>
      <c r="BN10" s="26"/>
      <c r="BO10" s="26">
        <v>2</v>
      </c>
      <c r="BP10" s="26"/>
      <c r="BQ10" s="26">
        <v>2</v>
      </c>
      <c r="BR10" s="26"/>
      <c r="BS10" s="26">
        <v>3</v>
      </c>
      <c r="BT10" s="26"/>
      <c r="BU10" s="26">
        <v>2</v>
      </c>
      <c r="BV10" s="26"/>
      <c r="BW10" s="26">
        <v>3</v>
      </c>
      <c r="BX10" s="26"/>
      <c r="BY10" s="26">
        <v>2</v>
      </c>
      <c r="BZ10" s="26"/>
      <c r="CA10" s="26">
        <v>3</v>
      </c>
      <c r="CB10" s="26"/>
      <c r="CC10" s="26">
        <v>2</v>
      </c>
      <c r="CD10" s="26"/>
      <c r="CE10" s="26">
        <v>4</v>
      </c>
      <c r="CF10" s="26"/>
      <c r="CG10" s="26">
        <v>4</v>
      </c>
      <c r="CH10" s="26"/>
      <c r="CI10" s="28"/>
    </row>
    <row r="11" spans="1:87" x14ac:dyDescent="0.25">
      <c r="B11" s="2" t="s">
        <v>118</v>
      </c>
      <c r="C11" s="29" t="s">
        <v>3</v>
      </c>
      <c r="E11" s="26" t="s">
        <v>5</v>
      </c>
      <c r="F11" s="26"/>
      <c r="G11" s="26" t="s">
        <v>4</v>
      </c>
      <c r="H11" s="26"/>
      <c r="I11" s="26" t="s">
        <v>6</v>
      </c>
      <c r="J11" s="26"/>
      <c r="K11" s="26" t="s">
        <v>4</v>
      </c>
      <c r="L11" s="26"/>
      <c r="M11" s="26" t="s">
        <v>6</v>
      </c>
      <c r="N11" s="26"/>
      <c r="O11" s="26" t="s">
        <v>6</v>
      </c>
      <c r="P11" s="26"/>
      <c r="Q11" s="26" t="s">
        <v>6</v>
      </c>
      <c r="R11" s="26"/>
      <c r="S11" s="26" t="s">
        <v>6</v>
      </c>
      <c r="T11" s="26"/>
      <c r="U11" s="26" t="s">
        <v>6</v>
      </c>
      <c r="V11" s="26"/>
      <c r="W11" s="26" t="s">
        <v>6</v>
      </c>
      <c r="X11" s="26"/>
      <c r="Y11" s="26" t="s">
        <v>4</v>
      </c>
      <c r="Z11" s="26"/>
      <c r="AA11" s="26" t="s">
        <v>5</v>
      </c>
      <c r="AB11" s="26"/>
      <c r="AC11" s="26" t="s">
        <v>4</v>
      </c>
      <c r="AD11" s="26"/>
      <c r="AE11" s="26" t="s">
        <v>6</v>
      </c>
      <c r="AF11" s="26"/>
      <c r="AG11" s="26" t="s">
        <v>5</v>
      </c>
      <c r="AH11" s="26"/>
      <c r="AI11" s="26" t="s">
        <v>6</v>
      </c>
      <c r="AJ11" s="26"/>
      <c r="AK11" s="26" t="s">
        <v>5</v>
      </c>
      <c r="AL11" s="26"/>
      <c r="AM11" s="26" t="s">
        <v>6</v>
      </c>
      <c r="AN11" s="26"/>
      <c r="AO11" s="26" t="s">
        <v>6</v>
      </c>
      <c r="AP11" s="26"/>
      <c r="AQ11" s="26" t="s">
        <v>4</v>
      </c>
      <c r="AR11" s="26"/>
      <c r="AS11" s="26" t="s">
        <v>5</v>
      </c>
      <c r="AT11" s="26"/>
      <c r="AU11" s="26" t="s">
        <v>4</v>
      </c>
      <c r="AV11" s="26"/>
      <c r="AW11" s="26" t="s">
        <v>6</v>
      </c>
      <c r="AX11" s="26"/>
      <c r="AY11" s="26" t="s">
        <v>6</v>
      </c>
      <c r="AZ11" s="26"/>
      <c r="BA11" s="26" t="s">
        <v>5</v>
      </c>
      <c r="BB11" s="26"/>
      <c r="BC11" s="26" t="s">
        <v>6</v>
      </c>
      <c r="BD11" s="26"/>
      <c r="BE11" s="26" t="s">
        <v>5</v>
      </c>
      <c r="BF11" s="26"/>
      <c r="BG11" s="26" t="s">
        <v>5</v>
      </c>
      <c r="BH11" s="26"/>
      <c r="BI11" s="26" t="s">
        <v>5</v>
      </c>
      <c r="BJ11" s="26"/>
      <c r="BK11" s="26" t="s">
        <v>5</v>
      </c>
      <c r="BL11" s="26"/>
      <c r="BM11" s="26" t="s">
        <v>6</v>
      </c>
      <c r="BN11" s="26"/>
      <c r="BO11" s="26">
        <v>3</v>
      </c>
      <c r="BP11" s="26"/>
      <c r="BQ11" s="26">
        <v>3</v>
      </c>
      <c r="BR11" s="26"/>
      <c r="BS11" s="26">
        <v>5</v>
      </c>
      <c r="BT11" s="26"/>
      <c r="BU11" s="26">
        <v>5</v>
      </c>
      <c r="BV11" s="26"/>
      <c r="BW11" s="26">
        <v>3</v>
      </c>
      <c r="BX11" s="26"/>
      <c r="BY11" s="26">
        <v>3</v>
      </c>
      <c r="BZ11" s="26"/>
      <c r="CA11" s="26">
        <v>2</v>
      </c>
      <c r="CB11" s="26"/>
      <c r="CC11" s="26">
        <v>3</v>
      </c>
      <c r="CD11" s="26"/>
      <c r="CE11" s="26">
        <v>2</v>
      </c>
      <c r="CF11" s="26"/>
      <c r="CG11" s="26">
        <v>4</v>
      </c>
      <c r="CH11" s="26"/>
      <c r="CI11" s="28"/>
    </row>
    <row r="12" spans="1:87" x14ac:dyDescent="0.25">
      <c r="B12" s="2" t="s">
        <v>124</v>
      </c>
      <c r="C12" s="29" t="s">
        <v>3</v>
      </c>
      <c r="E12" s="26" t="s">
        <v>4</v>
      </c>
      <c r="F12" s="26"/>
      <c r="G12" s="26" t="s">
        <v>4</v>
      </c>
      <c r="H12" s="26"/>
      <c r="I12" s="26" t="s">
        <v>4</v>
      </c>
      <c r="J12" s="26"/>
      <c r="K12" s="26" t="s">
        <v>4</v>
      </c>
      <c r="L12" s="26"/>
      <c r="M12" s="26" t="s">
        <v>4</v>
      </c>
      <c r="N12" s="26"/>
      <c r="O12" s="26" t="s">
        <v>4</v>
      </c>
      <c r="P12" s="26"/>
      <c r="Q12" s="26" t="s">
        <v>4</v>
      </c>
      <c r="R12" s="26"/>
      <c r="S12" s="26" t="s">
        <v>4</v>
      </c>
      <c r="T12" s="26"/>
      <c r="U12" s="26" t="s">
        <v>4</v>
      </c>
      <c r="V12" s="26"/>
      <c r="W12" s="26" t="s">
        <v>4</v>
      </c>
      <c r="X12" s="26"/>
      <c r="Y12" s="26" t="s">
        <v>4</v>
      </c>
      <c r="Z12" s="26"/>
      <c r="AA12" s="26" t="s">
        <v>361</v>
      </c>
      <c r="AB12" s="26"/>
      <c r="AC12" s="26" t="s">
        <v>361</v>
      </c>
      <c r="AD12" s="26"/>
      <c r="AE12" s="26" t="s">
        <v>361</v>
      </c>
      <c r="AF12" s="26"/>
      <c r="AG12" s="26" t="s">
        <v>10</v>
      </c>
      <c r="AH12" s="26"/>
      <c r="AI12" s="26" t="s">
        <v>361</v>
      </c>
      <c r="AJ12" s="26"/>
      <c r="AK12" s="26" t="s">
        <v>361</v>
      </c>
      <c r="AL12" s="26"/>
      <c r="AM12" s="26" t="s">
        <v>361</v>
      </c>
      <c r="AN12" s="26"/>
      <c r="AO12" s="26" t="s">
        <v>361</v>
      </c>
      <c r="AP12" s="26"/>
      <c r="AQ12" s="26" t="s">
        <v>361</v>
      </c>
      <c r="AR12" s="26"/>
      <c r="AS12" s="26" t="s">
        <v>361</v>
      </c>
      <c r="AT12" s="26"/>
      <c r="AU12" s="26" t="s">
        <v>361</v>
      </c>
      <c r="AV12" s="26"/>
      <c r="AW12" s="26" t="s">
        <v>361</v>
      </c>
      <c r="AX12" s="26"/>
      <c r="AY12" s="26" t="s">
        <v>361</v>
      </c>
      <c r="AZ12" s="26"/>
      <c r="BA12" s="26" t="s">
        <v>361</v>
      </c>
      <c r="BB12" s="26"/>
      <c r="BC12" s="26" t="s">
        <v>6</v>
      </c>
      <c r="BD12" s="26"/>
      <c r="BE12" s="26" t="s">
        <v>10</v>
      </c>
      <c r="BF12" s="26"/>
      <c r="BG12" s="26" t="s">
        <v>361</v>
      </c>
      <c r="BH12" s="26"/>
      <c r="BI12" s="26" t="s">
        <v>361</v>
      </c>
      <c r="BJ12" s="26"/>
      <c r="BK12" s="26" t="s">
        <v>361</v>
      </c>
      <c r="BL12" s="26"/>
      <c r="BM12" s="26" t="s">
        <v>361</v>
      </c>
      <c r="BN12" s="26"/>
      <c r="BO12" s="26">
        <v>3</v>
      </c>
      <c r="BP12" s="26"/>
      <c r="BQ12" s="26">
        <v>3</v>
      </c>
      <c r="BR12" s="26"/>
      <c r="BS12" s="26">
        <v>3</v>
      </c>
      <c r="BT12" s="26"/>
      <c r="BU12" s="26">
        <v>3</v>
      </c>
      <c r="BV12" s="26"/>
      <c r="BW12" s="26">
        <v>3</v>
      </c>
      <c r="BX12" s="26"/>
      <c r="BY12" s="26">
        <v>5</v>
      </c>
      <c r="BZ12" s="26"/>
      <c r="CA12" s="26">
        <v>2</v>
      </c>
      <c r="CB12" s="26"/>
      <c r="CC12" s="26">
        <v>3</v>
      </c>
      <c r="CD12" s="26"/>
      <c r="CE12" s="26">
        <v>3</v>
      </c>
      <c r="CF12" s="26"/>
      <c r="CG12" s="26">
        <v>3</v>
      </c>
      <c r="CH12" s="26"/>
      <c r="CI12" s="28"/>
    </row>
    <row r="13" spans="1:87" x14ac:dyDescent="0.25">
      <c r="B13" s="2" t="s">
        <v>135</v>
      </c>
      <c r="C13" s="29" t="s">
        <v>3</v>
      </c>
      <c r="E13" s="26" t="s">
        <v>4</v>
      </c>
      <c r="F13" s="26"/>
      <c r="G13" s="26" t="s">
        <v>4</v>
      </c>
      <c r="H13" s="26"/>
      <c r="I13" s="26" t="s">
        <v>4</v>
      </c>
      <c r="J13" s="26"/>
      <c r="K13" s="26" t="s">
        <v>361</v>
      </c>
      <c r="L13" s="26"/>
      <c r="M13" s="26" t="s">
        <v>361</v>
      </c>
      <c r="N13" s="26"/>
      <c r="O13" s="26" t="s">
        <v>6</v>
      </c>
      <c r="P13" s="26"/>
      <c r="Q13" s="26" t="s">
        <v>6</v>
      </c>
      <c r="R13" s="26"/>
      <c r="S13" s="26" t="s">
        <v>6</v>
      </c>
      <c r="T13" s="26"/>
      <c r="U13" s="26" t="s">
        <v>4</v>
      </c>
      <c r="V13" s="26"/>
      <c r="W13" s="26" t="s">
        <v>6</v>
      </c>
      <c r="X13" s="26"/>
      <c r="Y13" s="26" t="s">
        <v>4</v>
      </c>
      <c r="Z13" s="26"/>
      <c r="AA13" s="26" t="s">
        <v>361</v>
      </c>
      <c r="AB13" s="26"/>
      <c r="AC13" s="26" t="s">
        <v>361</v>
      </c>
      <c r="AD13" s="26"/>
      <c r="AE13" s="26" t="s">
        <v>361</v>
      </c>
      <c r="AF13" s="26"/>
      <c r="AG13" s="26" t="s">
        <v>4</v>
      </c>
      <c r="AH13" s="26"/>
      <c r="AI13" s="26" t="s">
        <v>4</v>
      </c>
      <c r="AJ13" s="26"/>
      <c r="AK13" s="26" t="s">
        <v>361</v>
      </c>
      <c r="AL13" s="26"/>
      <c r="AM13" s="26" t="s">
        <v>361</v>
      </c>
      <c r="AN13" s="26"/>
      <c r="AO13" s="26" t="s">
        <v>361</v>
      </c>
      <c r="AP13" s="26"/>
      <c r="AQ13" s="26" t="s">
        <v>361</v>
      </c>
      <c r="AR13" s="26"/>
      <c r="AS13" s="26" t="s">
        <v>361</v>
      </c>
      <c r="AT13" s="26"/>
      <c r="AU13" s="26" t="s">
        <v>361</v>
      </c>
      <c r="AV13" s="26"/>
      <c r="AW13" s="26" t="s">
        <v>4</v>
      </c>
      <c r="AX13" s="26"/>
      <c r="AY13" s="26" t="s">
        <v>4</v>
      </c>
      <c r="AZ13" s="26"/>
      <c r="BA13" s="26" t="s">
        <v>361</v>
      </c>
      <c r="BB13" s="26"/>
      <c r="BC13" s="26" t="s">
        <v>361</v>
      </c>
      <c r="BD13" s="26"/>
      <c r="BE13" s="26" t="s">
        <v>361</v>
      </c>
      <c r="BF13" s="26"/>
      <c r="BG13" s="26" t="s">
        <v>6</v>
      </c>
      <c r="BH13" s="26"/>
      <c r="BI13" s="26" t="s">
        <v>6</v>
      </c>
      <c r="BJ13" s="26"/>
      <c r="BK13" s="26" t="s">
        <v>361</v>
      </c>
      <c r="BL13" s="26"/>
      <c r="BM13" s="26" t="s">
        <v>361</v>
      </c>
      <c r="BN13" s="26"/>
      <c r="BO13" s="26">
        <v>5</v>
      </c>
      <c r="BP13" s="26"/>
      <c r="BQ13" s="26">
        <v>1</v>
      </c>
      <c r="BR13" s="26"/>
      <c r="BS13" s="26">
        <v>1</v>
      </c>
      <c r="BT13" s="26"/>
      <c r="BU13" s="26">
        <v>1</v>
      </c>
      <c r="BV13" s="26"/>
      <c r="BW13" s="26">
        <v>1</v>
      </c>
      <c r="BX13" s="26"/>
      <c r="BY13" s="26">
        <v>3</v>
      </c>
      <c r="BZ13" s="26"/>
      <c r="CA13" s="26">
        <v>2</v>
      </c>
      <c r="CB13" s="26"/>
      <c r="CC13" s="26">
        <v>2</v>
      </c>
      <c r="CD13" s="26"/>
      <c r="CE13" s="26">
        <v>4</v>
      </c>
      <c r="CF13" s="26"/>
      <c r="CG13" s="26">
        <v>5</v>
      </c>
      <c r="CH13" s="26"/>
      <c r="CI13" s="28"/>
    </row>
    <row r="14" spans="1:87" x14ac:dyDescent="0.25">
      <c r="B14" s="2" t="s">
        <v>147</v>
      </c>
      <c r="C14" s="29" t="s">
        <v>3</v>
      </c>
      <c r="E14" s="26" t="s">
        <v>6</v>
      </c>
      <c r="F14" s="26"/>
      <c r="G14" s="26" t="s">
        <v>6</v>
      </c>
      <c r="H14" s="26"/>
      <c r="I14" s="26" t="s">
        <v>6</v>
      </c>
      <c r="J14" s="26"/>
      <c r="K14" s="26" t="s">
        <v>4</v>
      </c>
      <c r="L14" s="26"/>
      <c r="M14" s="26" t="s">
        <v>6</v>
      </c>
      <c r="N14" s="26"/>
      <c r="O14" s="26" t="s">
        <v>6</v>
      </c>
      <c r="P14" s="26"/>
      <c r="Q14" s="26" t="s">
        <v>6</v>
      </c>
      <c r="R14" s="26"/>
      <c r="S14" s="26" t="s">
        <v>6</v>
      </c>
      <c r="T14" s="26"/>
      <c r="U14" s="26" t="s">
        <v>6</v>
      </c>
      <c r="V14" s="26"/>
      <c r="W14" s="26" t="s">
        <v>6</v>
      </c>
      <c r="X14" s="26"/>
      <c r="Y14" s="26" t="s">
        <v>6</v>
      </c>
      <c r="Z14" s="26"/>
      <c r="AA14" s="26" t="s">
        <v>6</v>
      </c>
      <c r="AB14" s="26"/>
      <c r="AC14" s="26" t="s">
        <v>6</v>
      </c>
      <c r="AD14" s="26"/>
      <c r="AE14" s="26" t="s">
        <v>6</v>
      </c>
      <c r="AF14" s="26"/>
      <c r="AG14" s="26" t="s">
        <v>6</v>
      </c>
      <c r="AH14" s="26"/>
      <c r="AI14" s="26" t="s">
        <v>6</v>
      </c>
      <c r="AJ14" s="26"/>
      <c r="AK14" s="26" t="s">
        <v>4</v>
      </c>
      <c r="AL14" s="26"/>
      <c r="AM14" s="26" t="s">
        <v>6</v>
      </c>
      <c r="AN14" s="26"/>
      <c r="AO14" s="26" t="s">
        <v>4</v>
      </c>
      <c r="AP14" s="26"/>
      <c r="AQ14" s="26" t="s">
        <v>6</v>
      </c>
      <c r="AR14" s="26"/>
      <c r="AS14" s="26" t="s">
        <v>4</v>
      </c>
      <c r="AT14" s="26"/>
      <c r="AU14" s="26" t="s">
        <v>4</v>
      </c>
      <c r="AV14" s="26"/>
      <c r="AW14" s="26" t="s">
        <v>4</v>
      </c>
      <c r="AX14" s="26"/>
      <c r="AY14" s="26" t="s">
        <v>6</v>
      </c>
      <c r="AZ14" s="26"/>
      <c r="BA14" s="26" t="s">
        <v>6</v>
      </c>
      <c r="BB14" s="26"/>
      <c r="BC14" s="26" t="s">
        <v>6</v>
      </c>
      <c r="BD14" s="26"/>
      <c r="BE14" s="26" t="s">
        <v>6</v>
      </c>
      <c r="BF14" s="26"/>
      <c r="BG14" s="26" t="s">
        <v>6</v>
      </c>
      <c r="BH14" s="26"/>
      <c r="BI14" s="26" t="s">
        <v>6</v>
      </c>
      <c r="BJ14" s="26"/>
      <c r="BK14" s="26" t="s">
        <v>6</v>
      </c>
      <c r="BL14" s="26"/>
      <c r="BM14" s="26" t="s">
        <v>6</v>
      </c>
      <c r="BN14" s="26"/>
      <c r="BO14" s="26">
        <v>3</v>
      </c>
      <c r="BP14" s="26"/>
      <c r="BQ14" s="26">
        <v>3</v>
      </c>
      <c r="BR14" s="26"/>
      <c r="BS14" s="26">
        <v>3</v>
      </c>
      <c r="BT14" s="26"/>
      <c r="BU14" s="26">
        <v>3</v>
      </c>
      <c r="BV14" s="26"/>
      <c r="BW14" s="26">
        <v>3</v>
      </c>
      <c r="BX14" s="26"/>
      <c r="BY14" s="26">
        <v>3</v>
      </c>
      <c r="BZ14" s="26"/>
      <c r="CA14" s="26">
        <v>3</v>
      </c>
      <c r="CB14" s="26"/>
      <c r="CC14" s="26">
        <v>3</v>
      </c>
      <c r="CD14" s="26"/>
      <c r="CE14" s="26">
        <v>3</v>
      </c>
      <c r="CF14" s="26"/>
      <c r="CG14" s="26">
        <v>3</v>
      </c>
      <c r="CH14" s="26"/>
      <c r="CI14" s="28"/>
    </row>
    <row r="15" spans="1:87" x14ac:dyDescent="0.25">
      <c r="B15" s="2" t="s">
        <v>157</v>
      </c>
      <c r="C15" s="29" t="s">
        <v>3</v>
      </c>
      <c r="E15" s="26" t="s">
        <v>5</v>
      </c>
      <c r="F15" s="26"/>
      <c r="G15" s="26" t="s">
        <v>4</v>
      </c>
      <c r="H15" s="26"/>
      <c r="I15" s="26" t="s">
        <v>4</v>
      </c>
      <c r="J15" s="26"/>
      <c r="K15" s="26" t="s">
        <v>4</v>
      </c>
      <c r="L15" s="26"/>
      <c r="M15" s="26" t="s">
        <v>361</v>
      </c>
      <c r="N15" s="26"/>
      <c r="O15" s="26" t="s">
        <v>4</v>
      </c>
      <c r="P15" s="26"/>
      <c r="Q15" s="26" t="s">
        <v>4</v>
      </c>
      <c r="R15" s="26"/>
      <c r="S15" s="26" t="s">
        <v>4</v>
      </c>
      <c r="T15" s="26"/>
      <c r="U15" s="26" t="s">
        <v>4</v>
      </c>
      <c r="V15" s="26"/>
      <c r="W15" s="26" t="s">
        <v>4</v>
      </c>
      <c r="X15" s="26"/>
      <c r="Y15" s="26" t="s">
        <v>4</v>
      </c>
      <c r="Z15" s="26"/>
      <c r="AA15" s="26" t="s">
        <v>361</v>
      </c>
      <c r="AB15" s="26"/>
      <c r="AC15" s="26" t="s">
        <v>4</v>
      </c>
      <c r="AD15" s="26"/>
      <c r="AE15" s="26" t="s">
        <v>361</v>
      </c>
      <c r="AF15" s="26"/>
      <c r="AG15" s="26" t="s">
        <v>361</v>
      </c>
      <c r="AH15" s="26"/>
      <c r="AI15" s="26" t="s">
        <v>4</v>
      </c>
      <c r="AJ15" s="26"/>
      <c r="AK15" s="26" t="s">
        <v>361</v>
      </c>
      <c r="AL15" s="26"/>
      <c r="AM15" s="26" t="s">
        <v>361</v>
      </c>
      <c r="AN15" s="26"/>
      <c r="AO15" s="26" t="s">
        <v>361</v>
      </c>
      <c r="AP15" s="26"/>
      <c r="AQ15" s="26" t="s">
        <v>361</v>
      </c>
      <c r="AR15" s="26"/>
      <c r="AS15" s="26" t="s">
        <v>361</v>
      </c>
      <c r="AT15" s="26"/>
      <c r="AU15" s="26" t="s">
        <v>361</v>
      </c>
      <c r="AV15" s="26"/>
      <c r="AW15" s="26" t="s">
        <v>4</v>
      </c>
      <c r="AX15" s="26"/>
      <c r="AY15" s="26" t="s">
        <v>4</v>
      </c>
      <c r="AZ15" s="26"/>
      <c r="BA15" s="26" t="s">
        <v>361</v>
      </c>
      <c r="BB15" s="26"/>
      <c r="BC15" s="26" t="s">
        <v>361</v>
      </c>
      <c r="BD15" s="26"/>
      <c r="BE15" s="26" t="s">
        <v>361</v>
      </c>
      <c r="BF15" s="26"/>
      <c r="BG15" s="26" t="s">
        <v>361</v>
      </c>
      <c r="BH15" s="26"/>
      <c r="BI15" s="26" t="s">
        <v>361</v>
      </c>
      <c r="BJ15" s="26"/>
      <c r="BK15" s="26" t="s">
        <v>361</v>
      </c>
      <c r="BL15" s="26"/>
      <c r="BM15" s="26" t="s">
        <v>361</v>
      </c>
      <c r="BN15" s="26"/>
      <c r="BO15" s="26">
        <v>3</v>
      </c>
      <c r="BP15" s="26"/>
      <c r="BQ15" s="26">
        <v>3</v>
      </c>
      <c r="BR15" s="26"/>
      <c r="BS15" s="26">
        <v>3</v>
      </c>
      <c r="BT15" s="26"/>
      <c r="BU15" s="26">
        <v>3</v>
      </c>
      <c r="BV15" s="26"/>
      <c r="BW15" s="26">
        <v>3</v>
      </c>
      <c r="BX15" s="26"/>
      <c r="BY15" s="26">
        <v>1</v>
      </c>
      <c r="BZ15" s="26"/>
      <c r="CA15" s="26">
        <v>3</v>
      </c>
      <c r="CB15" s="26"/>
      <c r="CC15" s="26">
        <v>3</v>
      </c>
      <c r="CD15" s="26"/>
      <c r="CE15" s="26">
        <v>3</v>
      </c>
      <c r="CF15" s="26"/>
      <c r="CG15" s="26">
        <v>3</v>
      </c>
      <c r="CH15" s="26"/>
      <c r="CI15" s="28"/>
    </row>
    <row r="16" spans="1:87" x14ac:dyDescent="0.25">
      <c r="B16" s="2" t="s">
        <v>168</v>
      </c>
      <c r="C16" s="29" t="s">
        <v>3</v>
      </c>
      <c r="E16" s="26" t="s">
        <v>361</v>
      </c>
      <c r="F16" s="26"/>
      <c r="G16" s="26" t="s">
        <v>4</v>
      </c>
      <c r="H16" s="26"/>
      <c r="I16" s="26" t="s">
        <v>6</v>
      </c>
      <c r="J16" s="26"/>
      <c r="K16" s="26" t="s">
        <v>361</v>
      </c>
      <c r="L16" s="26"/>
      <c r="M16" s="26" t="s">
        <v>10</v>
      </c>
      <c r="N16" s="26"/>
      <c r="O16" s="26" t="s">
        <v>4</v>
      </c>
      <c r="P16" s="26"/>
      <c r="Q16" s="26" t="s">
        <v>6</v>
      </c>
      <c r="R16" s="26"/>
      <c r="S16" s="26" t="s">
        <v>6</v>
      </c>
      <c r="T16" s="26"/>
      <c r="U16" s="26" t="s">
        <v>6</v>
      </c>
      <c r="V16" s="26"/>
      <c r="W16" s="26" t="s">
        <v>6</v>
      </c>
      <c r="X16" s="26"/>
      <c r="Y16" s="26" t="s">
        <v>4</v>
      </c>
      <c r="Z16" s="26"/>
      <c r="AA16" s="26" t="s">
        <v>361</v>
      </c>
      <c r="AB16" s="26"/>
      <c r="AC16" s="26" t="s">
        <v>4</v>
      </c>
      <c r="AD16" s="26"/>
      <c r="AE16" s="26" t="s">
        <v>4</v>
      </c>
      <c r="AF16" s="26"/>
      <c r="AG16" s="26" t="s">
        <v>361</v>
      </c>
      <c r="AH16" s="26"/>
      <c r="AI16" s="26" t="s">
        <v>4</v>
      </c>
      <c r="AJ16" s="26"/>
      <c r="AK16" s="26" t="s">
        <v>361</v>
      </c>
      <c r="AL16" s="26"/>
      <c r="AM16" s="26" t="s">
        <v>6</v>
      </c>
      <c r="AN16" s="26"/>
      <c r="AO16" s="26" t="s">
        <v>361</v>
      </c>
      <c r="AP16" s="26"/>
      <c r="AQ16" s="26" t="s">
        <v>6</v>
      </c>
      <c r="AR16" s="26"/>
      <c r="AS16" s="26" t="s">
        <v>361</v>
      </c>
      <c r="AT16" s="26"/>
      <c r="AU16" s="26" t="s">
        <v>6</v>
      </c>
      <c r="AV16" s="26"/>
      <c r="AW16" s="26" t="s">
        <v>361</v>
      </c>
      <c r="AX16" s="26"/>
      <c r="AY16" s="26" t="s">
        <v>4</v>
      </c>
      <c r="AZ16" s="26"/>
      <c r="BA16" s="26" t="s">
        <v>361</v>
      </c>
      <c r="BB16" s="26"/>
      <c r="BC16" s="26" t="s">
        <v>361</v>
      </c>
      <c r="BD16" s="26"/>
      <c r="BE16" s="26" t="s">
        <v>361</v>
      </c>
      <c r="BF16" s="26"/>
      <c r="BG16" s="26" t="s">
        <v>10</v>
      </c>
      <c r="BH16" s="26"/>
      <c r="BI16" s="26" t="s">
        <v>10</v>
      </c>
      <c r="BJ16" s="26"/>
      <c r="BK16" s="26" t="s">
        <v>361</v>
      </c>
      <c r="BL16" s="26"/>
      <c r="BM16" s="26" t="s">
        <v>361</v>
      </c>
      <c r="BN16" s="26"/>
      <c r="BO16" s="26">
        <v>3</v>
      </c>
      <c r="BP16" s="26"/>
      <c r="BQ16" s="26">
        <v>2</v>
      </c>
      <c r="BR16" s="26"/>
      <c r="BS16" s="26">
        <v>1</v>
      </c>
      <c r="BT16" s="26"/>
      <c r="BU16" s="26">
        <v>3</v>
      </c>
      <c r="BV16" s="26"/>
      <c r="BW16" s="26">
        <v>2</v>
      </c>
      <c r="BX16" s="26"/>
      <c r="BY16" s="26">
        <v>1</v>
      </c>
      <c r="BZ16" s="26"/>
      <c r="CA16" s="26">
        <v>3</v>
      </c>
      <c r="CB16" s="26"/>
      <c r="CC16" s="26">
        <v>3</v>
      </c>
      <c r="CD16" s="26"/>
      <c r="CE16" s="26">
        <v>3</v>
      </c>
      <c r="CF16" s="26"/>
      <c r="CG16" s="26">
        <v>3</v>
      </c>
      <c r="CH16" s="26"/>
      <c r="CI16" s="28"/>
    </row>
    <row r="17" spans="1:87" x14ac:dyDescent="0.25">
      <c r="B17" s="2" t="s">
        <v>208</v>
      </c>
      <c r="C17" s="29" t="s">
        <v>3</v>
      </c>
      <c r="E17" s="26" t="s">
        <v>4</v>
      </c>
      <c r="F17" s="26"/>
      <c r="G17" s="26" t="s">
        <v>4</v>
      </c>
      <c r="H17" s="26"/>
      <c r="I17" s="26" t="s">
        <v>4</v>
      </c>
      <c r="J17" s="26"/>
      <c r="K17" s="26" t="s">
        <v>4</v>
      </c>
      <c r="L17" s="26"/>
      <c r="M17" s="26" t="s">
        <v>4</v>
      </c>
      <c r="N17" s="26"/>
      <c r="O17" s="26" t="s">
        <v>4</v>
      </c>
      <c r="P17" s="26"/>
      <c r="Q17" s="26" t="s">
        <v>4</v>
      </c>
      <c r="R17" s="26"/>
      <c r="S17" s="26" t="s">
        <v>4</v>
      </c>
      <c r="T17" s="26"/>
      <c r="U17" s="26" t="s">
        <v>4</v>
      </c>
      <c r="V17" s="26"/>
      <c r="W17" s="26" t="s">
        <v>4</v>
      </c>
      <c r="X17" s="26"/>
      <c r="Y17" s="26" t="s">
        <v>4</v>
      </c>
      <c r="Z17" s="26"/>
      <c r="AA17" s="26" t="s">
        <v>4</v>
      </c>
      <c r="AB17" s="26"/>
      <c r="AC17" s="26" t="s">
        <v>4</v>
      </c>
      <c r="AD17" s="26"/>
      <c r="AE17" s="26" t="s">
        <v>5</v>
      </c>
      <c r="AF17" s="26"/>
      <c r="AG17" s="26" t="s">
        <v>5</v>
      </c>
      <c r="AH17" s="26"/>
      <c r="AI17" s="26" t="s">
        <v>4</v>
      </c>
      <c r="AJ17" s="26"/>
      <c r="AK17" s="26" t="s">
        <v>5</v>
      </c>
      <c r="AL17" s="26"/>
      <c r="AM17" s="26" t="s">
        <v>5</v>
      </c>
      <c r="AN17" s="26"/>
      <c r="AO17" s="26" t="s">
        <v>5</v>
      </c>
      <c r="AP17" s="26"/>
      <c r="AQ17" s="26" t="s">
        <v>5</v>
      </c>
      <c r="AR17" s="26"/>
      <c r="AS17" s="26" t="s">
        <v>5</v>
      </c>
      <c r="AT17" s="26"/>
      <c r="AU17" s="26" t="s">
        <v>5</v>
      </c>
      <c r="AV17" s="26"/>
      <c r="AW17" s="26" t="s">
        <v>5</v>
      </c>
      <c r="AX17" s="26"/>
      <c r="AY17" s="26" t="s">
        <v>4</v>
      </c>
      <c r="AZ17" s="26"/>
      <c r="BA17" s="26" t="s">
        <v>10</v>
      </c>
      <c r="BB17" s="26"/>
      <c r="BC17" s="26" t="s">
        <v>10</v>
      </c>
      <c r="BD17" s="26"/>
      <c r="BE17" s="26" t="s">
        <v>10</v>
      </c>
      <c r="BF17" s="26"/>
      <c r="BG17" s="26" t="s">
        <v>5</v>
      </c>
      <c r="BH17" s="26"/>
      <c r="BI17" s="26" t="s">
        <v>5</v>
      </c>
      <c r="BJ17" s="26"/>
      <c r="BK17" s="26" t="s">
        <v>10</v>
      </c>
      <c r="BL17" s="26"/>
      <c r="BM17" s="26" t="s">
        <v>10</v>
      </c>
      <c r="BN17" s="26"/>
      <c r="BO17" s="26">
        <v>3</v>
      </c>
      <c r="BP17" s="26"/>
      <c r="BQ17" s="26">
        <v>3</v>
      </c>
      <c r="BR17" s="26"/>
      <c r="BS17" s="26">
        <v>1</v>
      </c>
      <c r="BT17" s="26"/>
      <c r="BU17" s="26">
        <v>1</v>
      </c>
      <c r="BV17" s="26"/>
      <c r="BW17" s="26">
        <v>1</v>
      </c>
      <c r="BX17" s="26"/>
      <c r="BY17" s="26">
        <v>2</v>
      </c>
      <c r="BZ17" s="26"/>
      <c r="CA17" s="26">
        <v>1</v>
      </c>
      <c r="CB17" s="26"/>
      <c r="CC17" s="26">
        <v>5</v>
      </c>
      <c r="CD17" s="26"/>
      <c r="CE17" s="26">
        <v>5</v>
      </c>
      <c r="CF17" s="26"/>
      <c r="CG17" s="26">
        <v>5</v>
      </c>
      <c r="CH17" s="26"/>
      <c r="CI17" s="28"/>
    </row>
    <row r="18" spans="1:87" x14ac:dyDescent="0.25">
      <c r="B18" s="2" t="s">
        <v>212</v>
      </c>
      <c r="C18" s="29" t="s">
        <v>3</v>
      </c>
      <c r="E18" s="26" t="s">
        <v>4</v>
      </c>
      <c r="F18" s="26"/>
      <c r="G18" s="26" t="s">
        <v>361</v>
      </c>
      <c r="H18" s="26"/>
      <c r="I18" s="26" t="s">
        <v>361</v>
      </c>
      <c r="J18" s="26"/>
      <c r="K18" s="26" t="s">
        <v>361</v>
      </c>
      <c r="L18" s="26"/>
      <c r="M18" s="26" t="s">
        <v>361</v>
      </c>
      <c r="N18" s="26"/>
      <c r="O18" s="26" t="s">
        <v>361</v>
      </c>
      <c r="P18" s="26"/>
      <c r="Q18" s="26" t="s">
        <v>361</v>
      </c>
      <c r="R18" s="26"/>
      <c r="S18" s="26" t="s">
        <v>361</v>
      </c>
      <c r="T18" s="26"/>
      <c r="U18" s="26" t="s">
        <v>361</v>
      </c>
      <c r="V18" s="26"/>
      <c r="W18" s="26" t="s">
        <v>361</v>
      </c>
      <c r="X18" s="26"/>
      <c r="Y18" s="26" t="s">
        <v>361</v>
      </c>
      <c r="Z18" s="26"/>
      <c r="AA18" s="26" t="s">
        <v>361</v>
      </c>
      <c r="AB18" s="26"/>
      <c r="AC18" s="26" t="s">
        <v>361</v>
      </c>
      <c r="AD18" s="26"/>
      <c r="AE18" s="26" t="s">
        <v>361</v>
      </c>
      <c r="AF18" s="26"/>
      <c r="AG18" s="26" t="s">
        <v>361</v>
      </c>
      <c r="AH18" s="26"/>
      <c r="AI18" s="26" t="s">
        <v>361</v>
      </c>
      <c r="AJ18" s="26"/>
      <c r="AK18" s="26" t="s">
        <v>361</v>
      </c>
      <c r="AL18" s="26"/>
      <c r="AM18" s="26" t="s">
        <v>361</v>
      </c>
      <c r="AN18" s="26"/>
      <c r="AO18" s="26" t="s">
        <v>361</v>
      </c>
      <c r="AP18" s="26"/>
      <c r="AQ18" s="26" t="s">
        <v>361</v>
      </c>
      <c r="AR18" s="26"/>
      <c r="AS18" s="26" t="s">
        <v>361</v>
      </c>
      <c r="AT18" s="26"/>
      <c r="AU18" s="26" t="s">
        <v>361</v>
      </c>
      <c r="AV18" s="26"/>
      <c r="AW18" s="26" t="s">
        <v>361</v>
      </c>
      <c r="AX18" s="26"/>
      <c r="AY18" s="26" t="s">
        <v>361</v>
      </c>
      <c r="AZ18" s="26"/>
      <c r="BA18" s="26" t="s">
        <v>361</v>
      </c>
      <c r="BB18" s="26"/>
      <c r="BC18" s="26" t="s">
        <v>361</v>
      </c>
      <c r="BD18" s="26"/>
      <c r="BE18" s="26" t="s">
        <v>361</v>
      </c>
      <c r="BF18" s="26"/>
      <c r="BG18" s="26" t="s">
        <v>361</v>
      </c>
      <c r="BH18" s="26"/>
      <c r="BI18" s="26" t="s">
        <v>361</v>
      </c>
      <c r="BJ18" s="26"/>
      <c r="BK18" s="26" t="s">
        <v>361</v>
      </c>
      <c r="BL18" s="26"/>
      <c r="BM18" s="26" t="s">
        <v>361</v>
      </c>
      <c r="BN18" s="26"/>
      <c r="BO18" s="26">
        <v>5</v>
      </c>
      <c r="BP18" s="26"/>
      <c r="BQ18" s="26">
        <v>5</v>
      </c>
      <c r="BR18" s="26"/>
      <c r="BS18" s="26">
        <v>5</v>
      </c>
      <c r="BT18" s="26"/>
      <c r="BU18" s="26">
        <v>5</v>
      </c>
      <c r="BV18" s="26"/>
      <c r="BW18" s="26">
        <v>5</v>
      </c>
      <c r="BX18" s="26"/>
      <c r="BY18" s="26">
        <v>3</v>
      </c>
      <c r="BZ18" s="26"/>
      <c r="CA18" s="26">
        <v>1</v>
      </c>
      <c r="CB18" s="26"/>
      <c r="CC18" s="26">
        <v>3</v>
      </c>
      <c r="CD18" s="26"/>
      <c r="CE18" s="26">
        <v>5</v>
      </c>
      <c r="CF18" s="26"/>
      <c r="CG18" s="26">
        <v>5</v>
      </c>
      <c r="CH18" s="26"/>
      <c r="CI18" s="28" t="s">
        <v>213</v>
      </c>
    </row>
    <row r="19" spans="1:87" x14ac:dyDescent="0.25">
      <c r="B19" s="2" t="s">
        <v>236</v>
      </c>
      <c r="C19" s="29" t="s">
        <v>3</v>
      </c>
      <c r="E19" s="26" t="s">
        <v>361</v>
      </c>
      <c r="F19" s="26"/>
      <c r="G19" s="26" t="s">
        <v>361</v>
      </c>
      <c r="H19" s="26"/>
      <c r="I19" s="26" t="s">
        <v>4</v>
      </c>
      <c r="J19" s="26"/>
      <c r="K19" s="26" t="s">
        <v>4</v>
      </c>
      <c r="L19" s="26"/>
      <c r="M19" s="26" t="s">
        <v>4</v>
      </c>
      <c r="N19" s="26"/>
      <c r="O19" s="26" t="s">
        <v>361</v>
      </c>
      <c r="P19" s="26"/>
      <c r="Q19" s="26" t="s">
        <v>361</v>
      </c>
      <c r="R19" s="26"/>
      <c r="S19" s="26" t="s">
        <v>4</v>
      </c>
      <c r="T19" s="26"/>
      <c r="U19" s="26" t="s">
        <v>4</v>
      </c>
      <c r="V19" s="26"/>
      <c r="W19" s="26" t="s">
        <v>4</v>
      </c>
      <c r="X19" s="26"/>
      <c r="Y19" s="26" t="s">
        <v>4</v>
      </c>
      <c r="Z19" s="26"/>
      <c r="AA19" s="26" t="s">
        <v>361</v>
      </c>
      <c r="AB19" s="26"/>
      <c r="AC19" s="26" t="s">
        <v>361</v>
      </c>
      <c r="AD19" s="26"/>
      <c r="AE19" s="26" t="s">
        <v>5</v>
      </c>
      <c r="AF19" s="26"/>
      <c r="AG19" s="26" t="s">
        <v>5</v>
      </c>
      <c r="AH19" s="26"/>
      <c r="AI19" s="26" t="s">
        <v>4</v>
      </c>
      <c r="AJ19" s="26"/>
      <c r="AK19" s="26" t="s">
        <v>361</v>
      </c>
      <c r="AL19" s="26"/>
      <c r="AM19" s="26" t="s">
        <v>5</v>
      </c>
      <c r="AN19" s="26"/>
      <c r="AO19" s="26" t="s">
        <v>5</v>
      </c>
      <c r="AP19" s="26"/>
      <c r="AQ19" s="26" t="s">
        <v>5</v>
      </c>
      <c r="AR19" s="26"/>
      <c r="AS19" s="26" t="s">
        <v>6</v>
      </c>
      <c r="AT19" s="26"/>
      <c r="AU19" s="26" t="s">
        <v>361</v>
      </c>
      <c r="AV19" s="26"/>
      <c r="AW19" s="26" t="s">
        <v>5</v>
      </c>
      <c r="AX19" s="26"/>
      <c r="AY19" s="26" t="s">
        <v>4</v>
      </c>
      <c r="AZ19" s="26"/>
      <c r="BA19" s="26" t="s">
        <v>5</v>
      </c>
      <c r="BB19" s="26"/>
      <c r="BC19" s="26" t="s">
        <v>5</v>
      </c>
      <c r="BD19" s="26"/>
      <c r="BE19" s="26" t="s">
        <v>6</v>
      </c>
      <c r="BF19" s="26"/>
      <c r="BG19" s="26" t="s">
        <v>5</v>
      </c>
      <c r="BH19" s="26"/>
      <c r="BI19" s="26" t="s">
        <v>5</v>
      </c>
      <c r="BJ19" s="26"/>
      <c r="BK19" s="26" t="s">
        <v>5</v>
      </c>
      <c r="BL19" s="26"/>
      <c r="BM19" s="26" t="s">
        <v>5</v>
      </c>
      <c r="BN19" s="26"/>
      <c r="BO19" s="26">
        <v>3</v>
      </c>
      <c r="BP19" s="26"/>
      <c r="BQ19" s="26">
        <v>2</v>
      </c>
      <c r="BR19" s="26"/>
      <c r="BS19" s="26">
        <v>2</v>
      </c>
      <c r="BT19" s="26"/>
      <c r="BU19" s="26">
        <v>4</v>
      </c>
      <c r="BV19" s="26"/>
      <c r="BW19" s="26">
        <v>1</v>
      </c>
      <c r="BX19" s="26"/>
      <c r="BY19" s="26">
        <v>1</v>
      </c>
      <c r="BZ19" s="26"/>
      <c r="CA19" s="26">
        <v>2</v>
      </c>
      <c r="CB19" s="26"/>
      <c r="CC19" s="26">
        <v>2</v>
      </c>
      <c r="CD19" s="26"/>
      <c r="CE19" s="26">
        <v>1</v>
      </c>
      <c r="CF19" s="26"/>
      <c r="CG19" s="26">
        <v>2</v>
      </c>
      <c r="CH19" s="26"/>
      <c r="CI19" s="28"/>
    </row>
    <row r="20" spans="1:87" x14ac:dyDescent="0.25">
      <c r="B20" s="2" t="s">
        <v>242</v>
      </c>
      <c r="C20" s="29" t="s">
        <v>3</v>
      </c>
      <c r="E20" s="26" t="s">
        <v>10</v>
      </c>
      <c r="F20" s="26"/>
      <c r="G20" s="26" t="s">
        <v>4</v>
      </c>
      <c r="H20" s="26"/>
      <c r="I20" s="26" t="s">
        <v>4</v>
      </c>
      <c r="J20" s="26"/>
      <c r="K20" s="26" t="s">
        <v>361</v>
      </c>
      <c r="L20" s="26"/>
      <c r="M20" s="26" t="s">
        <v>361</v>
      </c>
      <c r="N20" s="26"/>
      <c r="O20" s="26" t="s">
        <v>361</v>
      </c>
      <c r="P20" s="26"/>
      <c r="Q20" s="26" t="s">
        <v>361</v>
      </c>
      <c r="R20" s="26"/>
      <c r="S20" s="26" t="s">
        <v>361</v>
      </c>
      <c r="T20" s="26"/>
      <c r="U20" s="26" t="s">
        <v>361</v>
      </c>
      <c r="V20" s="26"/>
      <c r="W20" s="26" t="s">
        <v>361</v>
      </c>
      <c r="X20" s="26"/>
      <c r="Y20" s="26" t="s">
        <v>361</v>
      </c>
      <c r="Z20" s="26"/>
      <c r="AA20" s="26" t="s">
        <v>361</v>
      </c>
      <c r="AB20" s="26"/>
      <c r="AC20" s="26" t="s">
        <v>361</v>
      </c>
      <c r="AD20" s="26"/>
      <c r="AE20" s="26" t="s">
        <v>361</v>
      </c>
      <c r="AF20" s="26"/>
      <c r="AG20" s="26" t="s">
        <v>361</v>
      </c>
      <c r="AH20" s="26"/>
      <c r="AI20" s="26" t="s">
        <v>361</v>
      </c>
      <c r="AJ20" s="26"/>
      <c r="AK20" s="26" t="s">
        <v>361</v>
      </c>
      <c r="AL20" s="26"/>
      <c r="AM20" s="26" t="s">
        <v>361</v>
      </c>
      <c r="AN20" s="26"/>
      <c r="AO20" s="26" t="s">
        <v>361</v>
      </c>
      <c r="AP20" s="26"/>
      <c r="AQ20" s="26" t="s">
        <v>361</v>
      </c>
      <c r="AR20" s="26"/>
      <c r="AS20" s="26" t="s">
        <v>361</v>
      </c>
      <c r="AT20" s="26"/>
      <c r="AU20" s="26" t="s">
        <v>361</v>
      </c>
      <c r="AV20" s="26"/>
      <c r="AW20" s="26" t="s">
        <v>361</v>
      </c>
      <c r="AX20" s="26"/>
      <c r="AY20" s="26" t="s">
        <v>361</v>
      </c>
      <c r="AZ20" s="26"/>
      <c r="BA20" s="26" t="s">
        <v>361</v>
      </c>
      <c r="BB20" s="26"/>
      <c r="BC20" s="26" t="s">
        <v>361</v>
      </c>
      <c r="BD20" s="26"/>
      <c r="BE20" s="26" t="s">
        <v>361</v>
      </c>
      <c r="BF20" s="26"/>
      <c r="BG20" s="26" t="s">
        <v>361</v>
      </c>
      <c r="BH20" s="26"/>
      <c r="BI20" s="26" t="s">
        <v>361</v>
      </c>
      <c r="BJ20" s="26"/>
      <c r="BK20" s="26" t="s">
        <v>4</v>
      </c>
      <c r="BL20" s="26"/>
      <c r="BM20" s="26" t="s">
        <v>361</v>
      </c>
      <c r="BN20" s="26"/>
      <c r="BO20" s="26">
        <v>5</v>
      </c>
      <c r="BP20" s="26"/>
      <c r="BQ20" s="26">
        <v>5</v>
      </c>
      <c r="BR20" s="26"/>
      <c r="BS20" s="26">
        <v>5</v>
      </c>
      <c r="BT20" s="26"/>
      <c r="BU20" s="26">
        <v>5</v>
      </c>
      <c r="BV20" s="26"/>
      <c r="BW20" s="26">
        <v>5</v>
      </c>
      <c r="BX20" s="26"/>
      <c r="BY20" s="26">
        <v>5</v>
      </c>
      <c r="BZ20" s="26"/>
      <c r="CA20" s="26">
        <v>5</v>
      </c>
      <c r="CB20" s="26"/>
      <c r="CC20" s="26">
        <v>5</v>
      </c>
      <c r="CD20" s="26"/>
      <c r="CE20" s="26">
        <v>1</v>
      </c>
      <c r="CF20" s="26"/>
      <c r="CG20" s="26">
        <v>1</v>
      </c>
      <c r="CH20" s="26"/>
      <c r="CI20" s="28"/>
    </row>
    <row r="21" spans="1:87" x14ac:dyDescent="0.25">
      <c r="B21" s="2" t="s">
        <v>246</v>
      </c>
      <c r="C21" s="29" t="s">
        <v>3</v>
      </c>
      <c r="E21" s="26" t="s">
        <v>4</v>
      </c>
      <c r="F21" s="26"/>
      <c r="G21" s="26" t="s">
        <v>4</v>
      </c>
      <c r="H21" s="26"/>
      <c r="I21" s="26" t="s">
        <v>4</v>
      </c>
      <c r="J21" s="26"/>
      <c r="K21" s="26" t="s">
        <v>361</v>
      </c>
      <c r="L21" s="26"/>
      <c r="M21" s="26" t="s">
        <v>361</v>
      </c>
      <c r="N21" s="26"/>
      <c r="O21" s="26" t="s">
        <v>4</v>
      </c>
      <c r="P21" s="26"/>
      <c r="Q21" s="26" t="s">
        <v>361</v>
      </c>
      <c r="R21" s="26"/>
      <c r="S21" s="26" t="s">
        <v>361</v>
      </c>
      <c r="T21" s="26"/>
      <c r="U21" s="26" t="s">
        <v>361</v>
      </c>
      <c r="V21" s="26"/>
      <c r="W21" s="26" t="s">
        <v>4</v>
      </c>
      <c r="X21" s="26"/>
      <c r="Y21" s="26" t="s">
        <v>4</v>
      </c>
      <c r="Z21" s="26"/>
      <c r="AA21" s="26" t="s">
        <v>4</v>
      </c>
      <c r="AB21" s="26"/>
      <c r="AC21" s="26" t="s">
        <v>4</v>
      </c>
      <c r="AD21" s="26"/>
      <c r="AE21" s="26" t="s">
        <v>4</v>
      </c>
      <c r="AF21" s="26"/>
      <c r="AG21" s="26" t="s">
        <v>361</v>
      </c>
      <c r="AH21" s="26"/>
      <c r="AI21" s="26" t="s">
        <v>4</v>
      </c>
      <c r="AJ21" s="26"/>
      <c r="AK21" s="26" t="s">
        <v>361</v>
      </c>
      <c r="AL21" s="26"/>
      <c r="AM21" s="26" t="s">
        <v>361</v>
      </c>
      <c r="AN21" s="26"/>
      <c r="AO21" s="26" t="s">
        <v>361</v>
      </c>
      <c r="AP21" s="26"/>
      <c r="AQ21" s="26" t="s">
        <v>4</v>
      </c>
      <c r="AR21" s="26"/>
      <c r="AS21" s="26" t="s">
        <v>361</v>
      </c>
      <c r="AT21" s="26"/>
      <c r="AU21" s="26" t="s">
        <v>4</v>
      </c>
      <c r="AV21" s="26"/>
      <c r="AW21" s="26" t="s">
        <v>4</v>
      </c>
      <c r="AX21" s="26"/>
      <c r="AY21" s="26" t="s">
        <v>4</v>
      </c>
      <c r="AZ21" s="26"/>
      <c r="BA21" s="26" t="s">
        <v>361</v>
      </c>
      <c r="BB21" s="26"/>
      <c r="BC21" s="26" t="s">
        <v>4</v>
      </c>
      <c r="BD21" s="26"/>
      <c r="BE21" s="26" t="s">
        <v>4</v>
      </c>
      <c r="BF21" s="26"/>
      <c r="BG21" s="26" t="s">
        <v>361</v>
      </c>
      <c r="BH21" s="26"/>
      <c r="BI21" s="26" t="s">
        <v>361</v>
      </c>
      <c r="BJ21" s="26"/>
      <c r="BK21" s="26" t="s">
        <v>361</v>
      </c>
      <c r="BL21" s="26"/>
      <c r="BM21" s="26" t="s">
        <v>361</v>
      </c>
      <c r="BN21" s="26"/>
      <c r="BO21" s="26">
        <v>4</v>
      </c>
      <c r="BP21" s="26"/>
      <c r="BQ21" s="26">
        <v>2</v>
      </c>
      <c r="BR21" s="26"/>
      <c r="BS21" s="26">
        <v>4</v>
      </c>
      <c r="BT21" s="26"/>
      <c r="BU21" s="26">
        <v>2</v>
      </c>
      <c r="BV21" s="26"/>
      <c r="BW21" s="26">
        <v>4</v>
      </c>
      <c r="BX21" s="26"/>
      <c r="BY21" s="26">
        <v>2</v>
      </c>
      <c r="BZ21" s="26"/>
      <c r="CA21" s="26">
        <v>5</v>
      </c>
      <c r="CB21" s="26"/>
      <c r="CC21" s="26">
        <v>3</v>
      </c>
      <c r="CD21" s="26"/>
      <c r="CE21" s="26">
        <v>4</v>
      </c>
      <c r="CF21" s="26"/>
      <c r="CG21" s="26">
        <v>3</v>
      </c>
      <c r="CH21" s="26"/>
      <c r="CI21" s="28"/>
    </row>
    <row r="22" spans="1:87" x14ac:dyDescent="0.25">
      <c r="B22" s="2" t="s">
        <v>252</v>
      </c>
      <c r="C22" s="29" t="s">
        <v>3</v>
      </c>
      <c r="E22" s="26" t="s">
        <v>361</v>
      </c>
      <c r="F22" s="26"/>
      <c r="G22" s="26" t="s">
        <v>4</v>
      </c>
      <c r="H22" s="26"/>
      <c r="I22" s="26" t="s">
        <v>4</v>
      </c>
      <c r="J22" s="26"/>
      <c r="K22" s="26" t="s">
        <v>4</v>
      </c>
      <c r="L22" s="26"/>
      <c r="M22" s="26" t="s">
        <v>361</v>
      </c>
      <c r="N22" s="26"/>
      <c r="O22" s="26" t="s">
        <v>4</v>
      </c>
      <c r="P22" s="26"/>
      <c r="Q22" s="26" t="s">
        <v>4</v>
      </c>
      <c r="R22" s="26"/>
      <c r="S22" s="26" t="s">
        <v>4</v>
      </c>
      <c r="T22" s="26"/>
      <c r="U22" s="26" t="s">
        <v>4</v>
      </c>
      <c r="V22" s="26"/>
      <c r="W22" s="26" t="s">
        <v>4</v>
      </c>
      <c r="X22" s="26"/>
      <c r="Y22" s="26" t="s">
        <v>4</v>
      </c>
      <c r="Z22" s="26"/>
      <c r="AA22" s="26" t="s">
        <v>361</v>
      </c>
      <c r="AB22" s="26"/>
      <c r="AC22" s="26" t="s">
        <v>361</v>
      </c>
      <c r="AD22" s="26"/>
      <c r="AE22" s="26" t="s">
        <v>5</v>
      </c>
      <c r="AF22" s="26"/>
      <c r="AG22" s="26" t="s">
        <v>5</v>
      </c>
      <c r="AH22" s="26"/>
      <c r="AI22" s="26" t="s">
        <v>4</v>
      </c>
      <c r="AJ22" s="26"/>
      <c r="AK22" s="26" t="s">
        <v>361</v>
      </c>
      <c r="AL22" s="26"/>
      <c r="AM22" s="26" t="s">
        <v>361</v>
      </c>
      <c r="AN22" s="26"/>
      <c r="AO22" s="26" t="s">
        <v>361</v>
      </c>
      <c r="AP22" s="26"/>
      <c r="AQ22" s="26" t="s">
        <v>361</v>
      </c>
      <c r="AR22" s="26"/>
      <c r="AS22" s="26" t="s">
        <v>361</v>
      </c>
      <c r="AT22" s="26"/>
      <c r="AU22" s="26" t="s">
        <v>361</v>
      </c>
      <c r="AV22" s="26"/>
      <c r="AW22" s="26" t="s">
        <v>361</v>
      </c>
      <c r="AX22" s="26"/>
      <c r="AY22" s="26" t="s">
        <v>4</v>
      </c>
      <c r="AZ22" s="26"/>
      <c r="BA22" s="26" t="s">
        <v>361</v>
      </c>
      <c r="BB22" s="26"/>
      <c r="BC22" s="26" t="s">
        <v>5</v>
      </c>
      <c r="BD22" s="26"/>
      <c r="BE22" s="26" t="s">
        <v>361</v>
      </c>
      <c r="BF22" s="26"/>
      <c r="BG22" s="26" t="s">
        <v>361</v>
      </c>
      <c r="BH22" s="26"/>
      <c r="BI22" s="26" t="s">
        <v>361</v>
      </c>
      <c r="BJ22" s="26"/>
      <c r="BK22" s="26" t="s">
        <v>361</v>
      </c>
      <c r="BL22" s="26"/>
      <c r="BM22" s="26" t="s">
        <v>361</v>
      </c>
      <c r="BN22" s="26"/>
      <c r="BO22" s="26">
        <v>3</v>
      </c>
      <c r="BP22" s="26"/>
      <c r="BQ22" s="26">
        <v>1</v>
      </c>
      <c r="BR22" s="26"/>
      <c r="BS22" s="26">
        <v>1</v>
      </c>
      <c r="BT22" s="26"/>
      <c r="BU22" s="26">
        <v>1</v>
      </c>
      <c r="BV22" s="26"/>
      <c r="BW22" s="26">
        <v>1</v>
      </c>
      <c r="BX22" s="26"/>
      <c r="BY22" s="26">
        <v>1</v>
      </c>
      <c r="BZ22" s="26"/>
      <c r="CA22" s="26">
        <v>3</v>
      </c>
      <c r="CB22" s="26"/>
      <c r="CC22" s="26">
        <v>5</v>
      </c>
      <c r="CD22" s="26"/>
      <c r="CE22" s="26">
        <v>5</v>
      </c>
      <c r="CF22" s="26"/>
      <c r="CG22" s="26">
        <v>5</v>
      </c>
      <c r="CH22" s="26"/>
      <c r="CI22" s="28"/>
    </row>
    <row r="23" spans="1:87" x14ac:dyDescent="0.25">
      <c r="B23" s="2" t="s">
        <v>261</v>
      </c>
      <c r="C23" s="29" t="s">
        <v>3</v>
      </c>
      <c r="E23" s="26" t="s">
        <v>4</v>
      </c>
      <c r="F23" s="26"/>
      <c r="G23" s="26" t="s">
        <v>361</v>
      </c>
      <c r="H23" s="26"/>
      <c r="I23" s="26" t="s">
        <v>6</v>
      </c>
      <c r="J23" s="26"/>
      <c r="K23" s="26" t="s">
        <v>361</v>
      </c>
      <c r="L23" s="26"/>
      <c r="M23" s="26" t="s">
        <v>361</v>
      </c>
      <c r="N23" s="26"/>
      <c r="O23" s="26" t="s">
        <v>5</v>
      </c>
      <c r="P23" s="26"/>
      <c r="Q23" s="26" t="s">
        <v>5</v>
      </c>
      <c r="R23" s="26"/>
      <c r="S23" s="26" t="s">
        <v>5</v>
      </c>
      <c r="T23" s="26"/>
      <c r="U23" s="26" t="s">
        <v>5</v>
      </c>
      <c r="V23" s="26"/>
      <c r="W23" s="26" t="s">
        <v>5</v>
      </c>
      <c r="X23" s="26"/>
      <c r="Y23" s="26" t="s">
        <v>4</v>
      </c>
      <c r="Z23" s="26"/>
      <c r="AA23" s="26" t="s">
        <v>6</v>
      </c>
      <c r="AB23" s="26"/>
      <c r="AC23" s="26" t="s">
        <v>6</v>
      </c>
      <c r="AD23" s="26"/>
      <c r="AE23" s="26" t="s">
        <v>5</v>
      </c>
      <c r="AF23" s="26"/>
      <c r="AG23" s="26" t="s">
        <v>5</v>
      </c>
      <c r="AH23" s="26"/>
      <c r="AI23" s="26" t="s">
        <v>4</v>
      </c>
      <c r="AJ23" s="26"/>
      <c r="AK23" s="26" t="s">
        <v>361</v>
      </c>
      <c r="AL23" s="26"/>
      <c r="AM23" s="26" t="s">
        <v>361</v>
      </c>
      <c r="AN23" s="26"/>
      <c r="AO23" s="26" t="s">
        <v>361</v>
      </c>
      <c r="AP23" s="26"/>
      <c r="AQ23" s="26" t="s">
        <v>361</v>
      </c>
      <c r="AR23" s="26"/>
      <c r="AS23" s="26" t="s">
        <v>361</v>
      </c>
      <c r="AT23" s="26"/>
      <c r="AU23" s="26" t="s">
        <v>361</v>
      </c>
      <c r="AV23" s="26"/>
      <c r="AW23" s="26" t="s">
        <v>361</v>
      </c>
      <c r="AX23" s="26"/>
      <c r="AY23" s="26" t="s">
        <v>361</v>
      </c>
      <c r="AZ23" s="26"/>
      <c r="BA23" s="26" t="s">
        <v>5</v>
      </c>
      <c r="BB23" s="26"/>
      <c r="BC23" s="26" t="s">
        <v>361</v>
      </c>
      <c r="BD23" s="26"/>
      <c r="BE23" s="26" t="s">
        <v>361</v>
      </c>
      <c r="BF23" s="26"/>
      <c r="BG23" s="26" t="s">
        <v>5</v>
      </c>
      <c r="BH23" s="26"/>
      <c r="BI23" s="26" t="s">
        <v>5</v>
      </c>
      <c r="BJ23" s="26"/>
      <c r="BK23" s="26" t="s">
        <v>5</v>
      </c>
      <c r="BL23" s="26"/>
      <c r="BM23" s="26" t="s">
        <v>5</v>
      </c>
      <c r="BN23" s="26"/>
      <c r="BO23" s="26">
        <v>4</v>
      </c>
      <c r="BP23" s="26"/>
      <c r="BQ23" s="26">
        <v>1</v>
      </c>
      <c r="BR23" s="26"/>
      <c r="BS23" s="26">
        <v>3</v>
      </c>
      <c r="BT23" s="26"/>
      <c r="BU23" s="26">
        <v>4</v>
      </c>
      <c r="BV23" s="26"/>
      <c r="BW23" s="26">
        <v>3</v>
      </c>
      <c r="BX23" s="26"/>
      <c r="BY23" s="26">
        <v>1</v>
      </c>
      <c r="BZ23" s="26"/>
      <c r="CA23" s="26">
        <v>3</v>
      </c>
      <c r="CB23" s="26"/>
      <c r="CC23" s="26">
        <v>3</v>
      </c>
      <c r="CD23" s="26"/>
      <c r="CE23" s="26">
        <v>1</v>
      </c>
      <c r="CF23" s="26"/>
      <c r="CG23" s="26">
        <v>1</v>
      </c>
      <c r="CH23" s="26"/>
      <c r="CI23" s="28"/>
    </row>
    <row r="24" spans="1:87" x14ac:dyDescent="0.25">
      <c r="B24" s="2" t="s">
        <v>264</v>
      </c>
      <c r="C24" s="29" t="s">
        <v>3</v>
      </c>
      <c r="E24" s="26" t="s">
        <v>5</v>
      </c>
      <c r="F24" s="26"/>
      <c r="G24" s="26" t="s">
        <v>6</v>
      </c>
      <c r="H24" s="26"/>
      <c r="I24" s="26" t="s">
        <v>4</v>
      </c>
      <c r="J24" s="26"/>
      <c r="K24" s="26" t="s">
        <v>5</v>
      </c>
      <c r="L24" s="26"/>
      <c r="M24" s="26" t="s">
        <v>6</v>
      </c>
      <c r="N24" s="26"/>
      <c r="O24" s="26" t="s">
        <v>361</v>
      </c>
      <c r="P24" s="26"/>
      <c r="Q24" s="26" t="s">
        <v>361</v>
      </c>
      <c r="R24" s="26"/>
      <c r="S24" s="26" t="s">
        <v>361</v>
      </c>
      <c r="T24" s="26"/>
      <c r="U24" s="26" t="s">
        <v>361</v>
      </c>
      <c r="V24" s="26"/>
      <c r="W24" s="26" t="s">
        <v>361</v>
      </c>
      <c r="X24" s="26"/>
      <c r="Y24" s="26" t="s">
        <v>4</v>
      </c>
      <c r="Z24" s="26"/>
      <c r="AA24" s="26" t="s">
        <v>361</v>
      </c>
      <c r="AB24" s="26"/>
      <c r="AC24" s="26" t="s">
        <v>361</v>
      </c>
      <c r="AD24" s="26"/>
      <c r="AE24" s="26" t="s">
        <v>4</v>
      </c>
      <c r="AF24" s="26"/>
      <c r="AG24" s="26" t="s">
        <v>4</v>
      </c>
      <c r="AH24" s="26"/>
      <c r="AI24" s="26" t="s">
        <v>4</v>
      </c>
      <c r="AJ24" s="26"/>
      <c r="AK24" s="26" t="s">
        <v>361</v>
      </c>
      <c r="AL24" s="26"/>
      <c r="AM24" s="26" t="s">
        <v>361</v>
      </c>
      <c r="AN24" s="26"/>
      <c r="AO24" s="26" t="s">
        <v>361</v>
      </c>
      <c r="AP24" s="26"/>
      <c r="AQ24" s="26" t="s">
        <v>361</v>
      </c>
      <c r="AR24" s="26"/>
      <c r="AS24" s="26" t="s">
        <v>361</v>
      </c>
      <c r="AT24" s="26"/>
      <c r="AU24" s="26" t="s">
        <v>361</v>
      </c>
      <c r="AV24" s="26"/>
      <c r="AW24" s="26" t="s">
        <v>4</v>
      </c>
      <c r="AX24" s="26"/>
      <c r="AY24" s="26" t="s">
        <v>4</v>
      </c>
      <c r="AZ24" s="26"/>
      <c r="BA24" s="26" t="s">
        <v>361</v>
      </c>
      <c r="BB24" s="26"/>
      <c r="BC24" s="26" t="s">
        <v>361</v>
      </c>
      <c r="BD24" s="26"/>
      <c r="BE24" s="26" t="s">
        <v>361</v>
      </c>
      <c r="BF24" s="26"/>
      <c r="BG24" s="26" t="s">
        <v>361</v>
      </c>
      <c r="BH24" s="26"/>
      <c r="BI24" s="26" t="s">
        <v>361</v>
      </c>
      <c r="BJ24" s="26"/>
      <c r="BK24" s="26" t="s">
        <v>361</v>
      </c>
      <c r="BL24" s="26"/>
      <c r="BM24" s="26" t="s">
        <v>361</v>
      </c>
      <c r="BN24" s="26"/>
      <c r="BO24" s="26">
        <v>3</v>
      </c>
      <c r="BP24" s="26"/>
      <c r="BQ24" s="26">
        <v>3</v>
      </c>
      <c r="BR24" s="26"/>
      <c r="BS24" s="26">
        <v>4</v>
      </c>
      <c r="BT24" s="26"/>
      <c r="BU24" s="26">
        <v>4</v>
      </c>
      <c r="BV24" s="26"/>
      <c r="BW24" s="26">
        <v>1</v>
      </c>
      <c r="BX24" s="26"/>
      <c r="BY24" s="26">
        <v>1</v>
      </c>
      <c r="BZ24" s="26"/>
      <c r="CA24" s="26">
        <v>5</v>
      </c>
      <c r="CB24" s="26"/>
      <c r="CC24" s="26">
        <v>5</v>
      </c>
      <c r="CD24" s="26"/>
      <c r="CE24" s="26">
        <v>5</v>
      </c>
      <c r="CF24" s="26"/>
      <c r="CG24" s="26">
        <v>5</v>
      </c>
      <c r="CH24" s="26"/>
      <c r="CI24" s="28"/>
    </row>
    <row r="25" spans="1:87" x14ac:dyDescent="0.25">
      <c r="B25" s="2" t="s">
        <v>274</v>
      </c>
      <c r="C25" s="29" t="s">
        <v>3</v>
      </c>
      <c r="E25" s="26" t="s">
        <v>4</v>
      </c>
      <c r="F25" s="26"/>
      <c r="G25" s="26" t="s">
        <v>4</v>
      </c>
      <c r="H25" s="26"/>
      <c r="I25" s="26" t="s">
        <v>6</v>
      </c>
      <c r="J25" s="26"/>
      <c r="K25" s="26" t="s">
        <v>6</v>
      </c>
      <c r="L25" s="26"/>
      <c r="M25" s="26" t="s">
        <v>4</v>
      </c>
      <c r="N25" s="26"/>
      <c r="O25" s="26" t="s">
        <v>4</v>
      </c>
      <c r="P25" s="26"/>
      <c r="Q25" s="26" t="s">
        <v>4</v>
      </c>
      <c r="R25" s="26"/>
      <c r="S25" s="26" t="s">
        <v>4</v>
      </c>
      <c r="T25" s="26"/>
      <c r="U25" s="26" t="s">
        <v>4</v>
      </c>
      <c r="V25" s="26"/>
      <c r="W25" s="26" t="s">
        <v>4</v>
      </c>
      <c r="X25" s="26"/>
      <c r="Y25" s="26" t="s">
        <v>4</v>
      </c>
      <c r="Z25" s="26"/>
      <c r="AA25" s="26" t="s">
        <v>6</v>
      </c>
      <c r="AB25" s="26"/>
      <c r="AC25" s="26" t="s">
        <v>4</v>
      </c>
      <c r="AD25" s="26"/>
      <c r="AE25" s="26" t="s">
        <v>10</v>
      </c>
      <c r="AF25" s="26"/>
      <c r="AG25" s="26" t="s">
        <v>6</v>
      </c>
      <c r="AH25" s="26"/>
      <c r="AI25" s="26" t="s">
        <v>4</v>
      </c>
      <c r="AJ25" s="26"/>
      <c r="AK25" s="26" t="s">
        <v>6</v>
      </c>
      <c r="AL25" s="26"/>
      <c r="AM25" s="26" t="s">
        <v>6</v>
      </c>
      <c r="AN25" s="26"/>
      <c r="AO25" s="26" t="s">
        <v>6</v>
      </c>
      <c r="AP25" s="26"/>
      <c r="AQ25" s="26" t="s">
        <v>6</v>
      </c>
      <c r="AR25" s="26"/>
      <c r="AS25" s="26" t="s">
        <v>6</v>
      </c>
      <c r="AT25" s="26"/>
      <c r="AU25" s="26" t="s">
        <v>6</v>
      </c>
      <c r="AV25" s="26"/>
      <c r="AW25" s="26" t="s">
        <v>4</v>
      </c>
      <c r="AX25" s="26"/>
      <c r="AY25" s="26" t="s">
        <v>4</v>
      </c>
      <c r="AZ25" s="26"/>
      <c r="BA25" s="26" t="s">
        <v>10</v>
      </c>
      <c r="BB25" s="26"/>
      <c r="BC25" s="26" t="s">
        <v>4</v>
      </c>
      <c r="BD25" s="26"/>
      <c r="BE25" s="26" t="s">
        <v>4</v>
      </c>
      <c r="BF25" s="26"/>
      <c r="BG25" s="26" t="s">
        <v>10</v>
      </c>
      <c r="BH25" s="26"/>
      <c r="BI25" s="26" t="s">
        <v>4</v>
      </c>
      <c r="BJ25" s="26"/>
      <c r="BK25" s="26" t="s">
        <v>6</v>
      </c>
      <c r="BL25" s="26"/>
      <c r="BM25" s="26" t="s">
        <v>6</v>
      </c>
      <c r="BN25" s="26"/>
      <c r="BO25" s="26">
        <v>2</v>
      </c>
      <c r="BP25" s="26"/>
      <c r="BQ25" s="26">
        <v>3</v>
      </c>
      <c r="BR25" s="26"/>
      <c r="BS25" s="26">
        <v>1</v>
      </c>
      <c r="BT25" s="26"/>
      <c r="BU25" s="26">
        <v>1</v>
      </c>
      <c r="BV25" s="26"/>
      <c r="BW25" s="26">
        <v>2</v>
      </c>
      <c r="BX25" s="26"/>
      <c r="BY25" s="26">
        <v>1</v>
      </c>
      <c r="BZ25" s="26"/>
      <c r="CA25" s="26">
        <v>2</v>
      </c>
      <c r="CB25" s="26"/>
      <c r="CC25" s="26">
        <v>1</v>
      </c>
      <c r="CD25" s="26"/>
      <c r="CE25" s="26">
        <v>5</v>
      </c>
      <c r="CF25" s="26"/>
      <c r="CG25" s="26">
        <v>1</v>
      </c>
      <c r="CH25" s="26"/>
      <c r="CI25" s="28"/>
    </row>
    <row r="26" spans="1:87" x14ac:dyDescent="0.25">
      <c r="B26" s="2" t="s">
        <v>300</v>
      </c>
      <c r="C26" s="29" t="s">
        <v>3</v>
      </c>
      <c r="E26" s="26" t="s">
        <v>361</v>
      </c>
      <c r="F26" s="26"/>
      <c r="G26" s="26" t="s">
        <v>4</v>
      </c>
      <c r="H26" s="26"/>
      <c r="I26" s="26" t="s">
        <v>4</v>
      </c>
      <c r="J26" s="26"/>
      <c r="K26" s="26" t="s">
        <v>361</v>
      </c>
      <c r="L26" s="26"/>
      <c r="M26" s="26" t="s">
        <v>361</v>
      </c>
      <c r="N26" s="26"/>
      <c r="O26" s="26" t="s">
        <v>361</v>
      </c>
      <c r="P26" s="26"/>
      <c r="Q26" s="26" t="s">
        <v>361</v>
      </c>
      <c r="R26" s="26"/>
      <c r="S26" s="26" t="s">
        <v>361</v>
      </c>
      <c r="T26" s="26"/>
      <c r="U26" s="26" t="s">
        <v>361</v>
      </c>
      <c r="V26" s="26"/>
      <c r="W26" s="26" t="s">
        <v>361</v>
      </c>
      <c r="X26" s="26"/>
      <c r="Y26" s="26" t="s">
        <v>361</v>
      </c>
      <c r="Z26" s="26"/>
      <c r="AA26" s="26" t="s">
        <v>4</v>
      </c>
      <c r="AB26" s="26"/>
      <c r="AC26" s="26" t="s">
        <v>4</v>
      </c>
      <c r="AD26" s="26"/>
      <c r="AE26" s="26" t="s">
        <v>361</v>
      </c>
      <c r="AF26" s="26"/>
      <c r="AG26" s="26" t="s">
        <v>361</v>
      </c>
      <c r="AH26" s="26"/>
      <c r="AI26" s="26" t="s">
        <v>4</v>
      </c>
      <c r="AJ26" s="26"/>
      <c r="AK26" s="26" t="s">
        <v>361</v>
      </c>
      <c r="AL26" s="26"/>
      <c r="AM26" s="26" t="s">
        <v>361</v>
      </c>
      <c r="AN26" s="26"/>
      <c r="AO26" s="26" t="s">
        <v>361</v>
      </c>
      <c r="AP26" s="26"/>
      <c r="AQ26" s="26" t="s">
        <v>4</v>
      </c>
      <c r="AR26" s="26"/>
      <c r="AS26" s="26" t="s">
        <v>361</v>
      </c>
      <c r="AT26" s="26"/>
      <c r="AU26" s="26" t="s">
        <v>4</v>
      </c>
      <c r="AV26" s="26"/>
      <c r="AW26" s="26" t="s">
        <v>361</v>
      </c>
      <c r="AX26" s="26"/>
      <c r="AY26" s="26" t="s">
        <v>4</v>
      </c>
      <c r="AZ26" s="26"/>
      <c r="BA26" s="26" t="s">
        <v>4</v>
      </c>
      <c r="BB26" s="26"/>
      <c r="BC26" s="26" t="s">
        <v>361</v>
      </c>
      <c r="BD26" s="26"/>
      <c r="BE26" s="26" t="s">
        <v>361</v>
      </c>
      <c r="BF26" s="26"/>
      <c r="BG26" s="26" t="s">
        <v>4</v>
      </c>
      <c r="BH26" s="26"/>
      <c r="BI26" s="26" t="s">
        <v>4</v>
      </c>
      <c r="BJ26" s="26"/>
      <c r="BK26" s="26" t="s">
        <v>4</v>
      </c>
      <c r="BL26" s="26"/>
      <c r="BM26" s="26" t="s">
        <v>4</v>
      </c>
      <c r="BN26" s="26"/>
      <c r="BO26" s="26">
        <v>4</v>
      </c>
      <c r="BP26" s="26"/>
      <c r="BQ26" s="26">
        <v>3</v>
      </c>
      <c r="BR26" s="26"/>
      <c r="BS26" s="26">
        <v>2</v>
      </c>
      <c r="BT26" s="26"/>
      <c r="BU26" s="26">
        <v>3</v>
      </c>
      <c r="BV26" s="26"/>
      <c r="BW26" s="26">
        <v>1</v>
      </c>
      <c r="BX26" s="26"/>
      <c r="BY26" s="26">
        <v>3</v>
      </c>
      <c r="BZ26" s="26"/>
      <c r="CA26" s="26">
        <v>3</v>
      </c>
      <c r="CB26" s="26"/>
      <c r="CC26" s="26">
        <v>3</v>
      </c>
      <c r="CD26" s="26"/>
      <c r="CE26" s="26">
        <v>3</v>
      </c>
      <c r="CF26" s="26"/>
      <c r="CG26" s="26">
        <v>4</v>
      </c>
      <c r="CH26" s="26"/>
      <c r="CI26" s="28"/>
    </row>
    <row r="27" spans="1:87" x14ac:dyDescent="0.25">
      <c r="C27" s="29"/>
      <c r="E27" s="2">
        <f>SUBTOTAL(103,Table22[COLOR PRINTING])</f>
        <v>25</v>
      </c>
      <c r="G27" s="2">
        <f>SUBTOTAL(103,Table22[DOCUMENT SCANNER])</f>
        <v>25</v>
      </c>
      <c r="I27" s="2">
        <f>SUBTOTAL(103,Table22[EMAIL HELP])</f>
        <v>25</v>
      </c>
      <c r="K27" s="2">
        <f>SUBTOTAL(103,Table22[DUPLEX PRINTING])</f>
        <v>25</v>
      </c>
      <c r="M27" s="2">
        <f>SUBTOTAL(103,Table22[HEADPHONES])</f>
        <v>25</v>
      </c>
      <c r="O27" s="2">
        <f>SUBTOTAL(103,Table22[ANDROID PHONE WIFI])</f>
        <v>25</v>
      </c>
      <c r="Q27" s="2">
        <f>SUBTOTAL(103,Table22[ANDROID TABLET WIFI])</f>
        <v>25</v>
      </c>
      <c r="S27" s="2">
        <f>SUBTOTAL(103,Table22[IPAD WIFI])</f>
        <v>25</v>
      </c>
      <c r="U27" s="2">
        <f>SUBTOTAL(103,Table22[IPHONE WIFI])</f>
        <v>25</v>
      </c>
      <c r="W27" s="2">
        <f>SUBTOTAL(103,Table22[IPOD WIFI])</f>
        <v>25</v>
      </c>
      <c r="Y27" s="2">
        <f>SUBTOTAL(103,Table22[LAPTOP WIFI])</f>
        <v>25</v>
      </c>
      <c r="AA27" s="2">
        <f>SUBTOTAL(103,Table22[MS PUBLISHER BROCHURE])</f>
        <v>25</v>
      </c>
      <c r="AC27" s="2">
        <f>SUBTOTAL(103,Table22[MS WORD BROCHURE])</f>
        <v>25</v>
      </c>
      <c r="AE27" s="2">
        <f>SUBTOTAL(103,Table22[HELP PERSONAL LAPTOP RUN BETTER])</f>
        <v>25</v>
      </c>
      <c r="AG27" s="2">
        <f>SUBTOTAL(103,Table22[REMOVE VIRUS PERSONAL LAPTOP])</f>
        <v>25</v>
      </c>
      <c r="AI27" s="2">
        <f>SUBTOTAL(103,Table22[D2L HELP])</f>
        <v>25</v>
      </c>
      <c r="AK27" s="2">
        <f>SUBTOTAL(103,Table22[MS ACCESS HOMEWORK])</f>
        <v>25</v>
      </c>
      <c r="AM27" s="2">
        <f>SUBTOTAL(103,Table22[MS EXCEL CHART HELP])</f>
        <v>25</v>
      </c>
      <c r="AO27" s="2">
        <f>SUBTOTAL(103,Table22[MS EXCEL HOMEWORK HELP])</f>
        <v>25</v>
      </c>
      <c r="AQ27" s="2">
        <f>SUBTOTAL(103,Table22[MS POWERPOINT PRESENTATION HELP])</f>
        <v>25</v>
      </c>
      <c r="AS27" s="2">
        <f>SUBTOTAL(103,Table22[MS PUBLISHER HOMEWORK HELP])</f>
        <v>25</v>
      </c>
      <c r="AU27" s="2">
        <f>SUBTOTAL(103,Table22[MS WORD HOMEWORK])</f>
        <v>25</v>
      </c>
      <c r="AW27" s="2">
        <f>SUBTOTAL(103,Table22["OTHER" HOMEWORK HELP])</f>
        <v>25</v>
      </c>
      <c r="AY27" s="2">
        <f>SUBTOTAL(103,Table22[PASSWORD RESET])</f>
        <v>25</v>
      </c>
      <c r="BA27" s="2">
        <f>SUBTOTAL(103,Table22[PHOTO EDITING SOFTWARE])</f>
        <v>25</v>
      </c>
      <c r="BC27" s="2">
        <f>SUBTOTAL(103,Table22[REPAIR/UPGRADE PERSONAL LAPTOP])</f>
        <v>25</v>
      </c>
      <c r="BE27" s="2">
        <f>SUBTOTAL(103,Table22[SCAN &amp; SAVE FOR ME])</f>
        <v>25</v>
      </c>
      <c r="BG27" s="2">
        <f>SUBTOTAL(103,Table22[SCREEN READER SOFTWARE])</f>
        <v>25</v>
      </c>
      <c r="BI27" s="2">
        <f>SUBTOTAL(103,Table22[TRANSCRIPTION SOFTWARE])</f>
        <v>25</v>
      </c>
      <c r="BK27" s="2">
        <f>SUBTOTAL(103,Table22[VIDEO EDITING SOFTWARE])</f>
        <v>25</v>
      </c>
      <c r="BM27" s="2">
        <f>SUBTOTAL(103,Table22[WEB DESIGN SOFTWARE])</f>
        <v>25</v>
      </c>
    </row>
    <row r="28" spans="1:87" x14ac:dyDescent="0.25">
      <c r="C28" s="29"/>
    </row>
    <row r="29" spans="1:87" x14ac:dyDescent="0.25">
      <c r="C29" s="29"/>
    </row>
    <row r="31" spans="1:87" s="62" customFormat="1" ht="66.75" thickBot="1" x14ac:dyDescent="0.3">
      <c r="A31" s="127" t="s">
        <v>321</v>
      </c>
      <c r="B31" s="127"/>
      <c r="C31" s="60">
        <f>SUM(C32:C41)</f>
        <v>25</v>
      </c>
      <c r="D31" s="126" t="s">
        <v>322</v>
      </c>
      <c r="E31" s="126"/>
      <c r="F31" s="126" t="s">
        <v>323</v>
      </c>
      <c r="G31" s="126"/>
      <c r="H31" s="126" t="s">
        <v>324</v>
      </c>
      <c r="I31" s="126"/>
      <c r="J31" s="126" t="s">
        <v>325</v>
      </c>
      <c r="K31" s="126"/>
      <c r="L31" s="126" t="s">
        <v>326</v>
      </c>
      <c r="M31" s="126"/>
      <c r="N31" s="126" t="s">
        <v>327</v>
      </c>
      <c r="O31" s="126"/>
      <c r="P31" s="126" t="s">
        <v>328</v>
      </c>
      <c r="Q31" s="126"/>
      <c r="R31" s="126" t="s">
        <v>329</v>
      </c>
      <c r="S31" s="126"/>
      <c r="T31" s="126" t="s">
        <v>330</v>
      </c>
      <c r="U31" s="126"/>
      <c r="V31" s="126" t="s">
        <v>331</v>
      </c>
      <c r="W31" s="126"/>
      <c r="X31" s="126" t="s">
        <v>332</v>
      </c>
      <c r="Y31" s="126"/>
      <c r="Z31" s="126" t="s">
        <v>333</v>
      </c>
      <c r="AA31" s="126"/>
      <c r="AB31" s="127" t="s">
        <v>334</v>
      </c>
      <c r="AC31" s="127"/>
      <c r="AD31" s="126" t="s">
        <v>335</v>
      </c>
      <c r="AE31" s="126"/>
      <c r="AF31" s="126" t="s">
        <v>336</v>
      </c>
      <c r="AG31" s="126"/>
      <c r="AH31" s="126" t="s">
        <v>337</v>
      </c>
      <c r="AI31" s="126"/>
      <c r="AJ31" s="126" t="s">
        <v>338</v>
      </c>
      <c r="AK31" s="126"/>
      <c r="AL31" s="126" t="s">
        <v>339</v>
      </c>
      <c r="AM31" s="126"/>
      <c r="AN31" s="61"/>
      <c r="AO31" s="61" t="s">
        <v>340</v>
      </c>
      <c r="AP31" s="61"/>
      <c r="AQ31" s="61" t="s">
        <v>341</v>
      </c>
      <c r="AR31" s="126" t="s">
        <v>342</v>
      </c>
      <c r="AS31" s="126"/>
      <c r="AT31" s="126" t="s">
        <v>343</v>
      </c>
      <c r="AU31" s="126"/>
      <c r="AV31" s="126" t="s">
        <v>344</v>
      </c>
      <c r="AW31" s="126"/>
      <c r="AX31" s="126" t="s">
        <v>345</v>
      </c>
      <c r="AY31" s="126"/>
      <c r="AZ31" s="126" t="s">
        <v>346</v>
      </c>
      <c r="BA31" s="126"/>
      <c r="BB31" s="126" t="s">
        <v>347</v>
      </c>
      <c r="BC31" s="126"/>
      <c r="BD31" s="126" t="s">
        <v>348</v>
      </c>
      <c r="BE31" s="126"/>
      <c r="BF31" s="126" t="s">
        <v>349</v>
      </c>
      <c r="BG31" s="126"/>
      <c r="BH31" s="126" t="s">
        <v>350</v>
      </c>
      <c r="BI31" s="126"/>
      <c r="BJ31" s="126" t="s">
        <v>351</v>
      </c>
      <c r="BK31" s="126"/>
      <c r="BL31" s="126" t="s">
        <v>352</v>
      </c>
      <c r="BM31" s="126"/>
      <c r="BN31" s="128" t="s">
        <v>353</v>
      </c>
      <c r="BO31" s="128"/>
      <c r="BP31" s="128" t="s">
        <v>354</v>
      </c>
      <c r="BQ31" s="128"/>
      <c r="BR31" s="128" t="s">
        <v>355</v>
      </c>
      <c r="BS31" s="128"/>
      <c r="BT31" s="128" t="s">
        <v>356</v>
      </c>
      <c r="BU31" s="128"/>
      <c r="BV31" s="128" t="s">
        <v>357</v>
      </c>
      <c r="BW31" s="128"/>
      <c r="BX31" s="128" t="s">
        <v>358</v>
      </c>
      <c r="BY31" s="128"/>
      <c r="BZ31" s="128" t="s">
        <v>400</v>
      </c>
      <c r="CA31" s="128"/>
      <c r="CB31" s="128" t="s">
        <v>359</v>
      </c>
      <c r="CC31" s="128"/>
      <c r="CD31" s="128" t="s">
        <v>351</v>
      </c>
      <c r="CE31" s="128"/>
      <c r="CF31" s="128" t="s">
        <v>352</v>
      </c>
      <c r="CG31" s="128"/>
      <c r="CI31" s="63"/>
    </row>
    <row r="32" spans="1:87" s="8" customFormat="1" x14ac:dyDescent="0.25">
      <c r="A32" s="17"/>
      <c r="B32" s="18" t="s">
        <v>3</v>
      </c>
      <c r="C32" s="19">
        <f t="shared" ref="C32:C41" si="0">COUNTIF($C$1:$C$26,B32)</f>
        <v>25</v>
      </c>
      <c r="D32" s="10" t="s">
        <v>4</v>
      </c>
      <c r="E32" s="11">
        <f>COUNTIF($E$1:$E$26,D32)</f>
        <v>14</v>
      </c>
      <c r="F32" s="10" t="s">
        <v>4</v>
      </c>
      <c r="G32" s="23">
        <f>COUNTIF(G1:G26,F32)</f>
        <v>19</v>
      </c>
      <c r="H32" s="10" t="s">
        <v>4</v>
      </c>
      <c r="I32" s="23">
        <f>COUNTIF(I1:I26,H32)</f>
        <v>17</v>
      </c>
      <c r="J32" s="10" t="s">
        <v>4</v>
      </c>
      <c r="K32" s="23">
        <f>COUNTIF(K1:K26,J32)</f>
        <v>9</v>
      </c>
      <c r="L32" s="10" t="s">
        <v>4</v>
      </c>
      <c r="M32" s="23">
        <f>COUNTIF(M1:M26,L32)</f>
        <v>8</v>
      </c>
      <c r="N32" s="10" t="s">
        <v>4</v>
      </c>
      <c r="O32" s="23">
        <f>COUNTIF(O1:O26,N32)</f>
        <v>11</v>
      </c>
      <c r="P32" s="10" t="s">
        <v>4</v>
      </c>
      <c r="Q32" s="23">
        <f>COUNTIF(Q1:Q26,P32)</f>
        <v>9</v>
      </c>
      <c r="R32" s="10" t="s">
        <v>4</v>
      </c>
      <c r="S32" s="23">
        <f>COUNTIF(S1:S26,R32)</f>
        <v>10</v>
      </c>
      <c r="T32" s="10" t="s">
        <v>4</v>
      </c>
      <c r="U32" s="23">
        <f>COUNTIF(U1:U26,T32)</f>
        <v>12</v>
      </c>
      <c r="V32" s="10" t="s">
        <v>4</v>
      </c>
      <c r="W32" s="23">
        <f>COUNTIF(W1:W26,V32)</f>
        <v>13</v>
      </c>
      <c r="X32" s="10" t="s">
        <v>4</v>
      </c>
      <c r="Y32" s="23">
        <f>COUNTIF(Y1:Y26,X32)</f>
        <v>20</v>
      </c>
      <c r="Z32" s="10" t="s">
        <v>4</v>
      </c>
      <c r="AA32" s="23">
        <f>COUNTIF(AA1:AA26,Z32)</f>
        <v>6</v>
      </c>
      <c r="AB32" s="10" t="s">
        <v>4</v>
      </c>
      <c r="AC32" s="23">
        <f>COUNTIF(AC1:AC26,AB32)</f>
        <v>11</v>
      </c>
      <c r="AD32" s="10" t="s">
        <v>4</v>
      </c>
      <c r="AE32" s="23">
        <f>COUNTIF(AE1:AE26,AD32)</f>
        <v>6</v>
      </c>
      <c r="AF32" s="10" t="s">
        <v>4</v>
      </c>
      <c r="AG32" s="23">
        <f>COUNTIF(AG1:AG26,AF32)</f>
        <v>4</v>
      </c>
      <c r="AH32" s="10" t="s">
        <v>4</v>
      </c>
      <c r="AI32" s="23">
        <f>COUNTIF(AI1:AI26,AH32)</f>
        <v>19</v>
      </c>
      <c r="AJ32" s="10" t="s">
        <v>4</v>
      </c>
      <c r="AK32" s="23">
        <f>COUNTIF(AK1:AK26,AJ32)</f>
        <v>4</v>
      </c>
      <c r="AL32" s="10" t="s">
        <v>4</v>
      </c>
      <c r="AM32" s="23">
        <f>COUNTIF(AM1:AM26,AL32)</f>
        <v>3</v>
      </c>
      <c r="AN32" s="10" t="s">
        <v>4</v>
      </c>
      <c r="AO32" s="23">
        <f>COUNTIF(AO1:AO26,AN32)</f>
        <v>4</v>
      </c>
      <c r="AP32" s="10" t="s">
        <v>4</v>
      </c>
      <c r="AQ32" s="23">
        <f>COUNTIF(AQ1:AQ26,AP32)</f>
        <v>6</v>
      </c>
      <c r="AR32" s="10" t="s">
        <v>4</v>
      </c>
      <c r="AS32" s="23">
        <f>COUNTIF(AS1:AS26,AR32)</f>
        <v>3</v>
      </c>
      <c r="AT32" s="10" t="s">
        <v>4</v>
      </c>
      <c r="AU32" s="23">
        <f>COUNTIF(AU1:AU26,AT32)</f>
        <v>7</v>
      </c>
      <c r="AV32" s="10" t="s">
        <v>4</v>
      </c>
      <c r="AW32" s="23">
        <f>COUNTIF(AW1:AW26,AV32)</f>
        <v>10</v>
      </c>
      <c r="AX32" s="10" t="s">
        <v>4</v>
      </c>
      <c r="AY32" s="23">
        <f>COUNTIF(AY1:AY26,AX32)</f>
        <v>16</v>
      </c>
      <c r="AZ32" s="10" t="s">
        <v>4</v>
      </c>
      <c r="BA32" s="23">
        <f>COUNTIF(BA1:BA26,AZ32)</f>
        <v>3</v>
      </c>
      <c r="BB32" s="10" t="s">
        <v>4</v>
      </c>
      <c r="BC32" s="23">
        <f>COUNTIF(BC1:BC26,BB32)</f>
        <v>2</v>
      </c>
      <c r="BD32" s="10" t="s">
        <v>4</v>
      </c>
      <c r="BE32" s="23">
        <f>COUNTIF(BE1:BE26,BD32)</f>
        <v>5</v>
      </c>
      <c r="BF32" s="10" t="s">
        <v>4</v>
      </c>
      <c r="BG32" s="23">
        <f>COUNTIF(BG1:BG26,BF32)</f>
        <v>1</v>
      </c>
      <c r="BH32" s="10" t="s">
        <v>4</v>
      </c>
      <c r="BI32" s="23">
        <f>COUNTIF(BI1:BI26,BH32)</f>
        <v>2</v>
      </c>
      <c r="BJ32" s="10" t="s">
        <v>4</v>
      </c>
      <c r="BK32" s="23">
        <f>COUNTIF(BK1:BK26,BJ32)</f>
        <v>3</v>
      </c>
      <c r="BL32" s="10" t="s">
        <v>4</v>
      </c>
      <c r="BM32" s="23">
        <f>COUNTIF(BM1:BM26,BL32)</f>
        <v>2</v>
      </c>
      <c r="BN32" s="129" t="s">
        <v>408</v>
      </c>
      <c r="BO32" s="129"/>
      <c r="BP32" s="129" t="s">
        <v>408</v>
      </c>
      <c r="BQ32" s="129"/>
      <c r="BR32" s="129" t="s">
        <v>408</v>
      </c>
      <c r="BS32" s="129"/>
      <c r="BT32" s="129" t="s">
        <v>408</v>
      </c>
      <c r="BU32" s="129"/>
      <c r="BV32" s="129" t="s">
        <v>408</v>
      </c>
      <c r="BW32" s="129"/>
      <c r="BX32" s="129" t="s">
        <v>408</v>
      </c>
      <c r="BY32" s="129"/>
      <c r="BZ32" s="129" t="s">
        <v>408</v>
      </c>
      <c r="CA32" s="129"/>
      <c r="CB32" s="129" t="s">
        <v>408</v>
      </c>
      <c r="CC32" s="129"/>
      <c r="CD32" s="129" t="s">
        <v>408</v>
      </c>
      <c r="CE32" s="129"/>
      <c r="CF32" s="129" t="s">
        <v>408</v>
      </c>
      <c r="CG32" s="129"/>
    </row>
    <row r="33" spans="1:85" s="8" customFormat="1" x14ac:dyDescent="0.25">
      <c r="A33" s="14"/>
      <c r="B33" s="6" t="s">
        <v>32</v>
      </c>
      <c r="C33" s="20">
        <f t="shared" si="0"/>
        <v>0</v>
      </c>
      <c r="D33" s="12" t="s">
        <v>10</v>
      </c>
      <c r="E33" s="13">
        <f>COUNTIF($E$1:$E$26,D33)</f>
        <v>1</v>
      </c>
      <c r="F33" s="12" t="s">
        <v>10</v>
      </c>
      <c r="G33" s="9">
        <f>COUNTIF(G1:G26,F33)</f>
        <v>0</v>
      </c>
      <c r="H33" s="12" t="s">
        <v>10</v>
      </c>
      <c r="I33" s="9">
        <f>COUNTIF(I1:I26,H33)</f>
        <v>0</v>
      </c>
      <c r="J33" s="12" t="s">
        <v>10</v>
      </c>
      <c r="K33" s="9">
        <f>COUNTIF(K1:K26,J33)</f>
        <v>0</v>
      </c>
      <c r="L33" s="12" t="s">
        <v>10</v>
      </c>
      <c r="M33" s="9">
        <f>COUNTIF(M1:M26,L33)</f>
        <v>1</v>
      </c>
      <c r="N33" s="12" t="s">
        <v>10</v>
      </c>
      <c r="O33" s="9">
        <f>COUNTIF(O1:O26,N33)</f>
        <v>0</v>
      </c>
      <c r="P33" s="12" t="s">
        <v>10</v>
      </c>
      <c r="Q33" s="9">
        <f>COUNTIF(Q1:Q26,P33)</f>
        <v>0</v>
      </c>
      <c r="R33" s="12" t="s">
        <v>10</v>
      </c>
      <c r="S33" s="9">
        <f>COUNTIF(S1:S26,R33)</f>
        <v>0</v>
      </c>
      <c r="T33" s="12" t="s">
        <v>10</v>
      </c>
      <c r="U33" s="9">
        <f>COUNTIF(U1:U26,T33)</f>
        <v>0</v>
      </c>
      <c r="V33" s="12" t="s">
        <v>10</v>
      </c>
      <c r="W33" s="9">
        <f>COUNTIF(W1:W26,V33)</f>
        <v>0</v>
      </c>
      <c r="X33" s="12" t="s">
        <v>10</v>
      </c>
      <c r="Y33" s="9">
        <f>COUNTIF(Y1:Y26,X33)</f>
        <v>0</v>
      </c>
      <c r="Z33" s="12" t="s">
        <v>10</v>
      </c>
      <c r="AA33" s="9">
        <f>COUNTIF(AA1:AA26,Z33)</f>
        <v>0</v>
      </c>
      <c r="AB33" s="12" t="s">
        <v>10</v>
      </c>
      <c r="AC33" s="9">
        <f>COUNTIF(AC1:AC26,AB33)</f>
        <v>0</v>
      </c>
      <c r="AD33" s="12" t="s">
        <v>10</v>
      </c>
      <c r="AE33" s="9">
        <f>COUNTIF(AE1:AE26,AD33)</f>
        <v>1</v>
      </c>
      <c r="AF33" s="12" t="s">
        <v>10</v>
      </c>
      <c r="AG33" s="9">
        <f>COUNTIF(AG1:AG26,AF33)</f>
        <v>1</v>
      </c>
      <c r="AH33" s="12" t="s">
        <v>10</v>
      </c>
      <c r="AI33" s="9">
        <f>COUNTIF(AI1:AI26,AH33)</f>
        <v>0</v>
      </c>
      <c r="AJ33" s="12" t="s">
        <v>10</v>
      </c>
      <c r="AK33" s="9">
        <f>COUNTIF(AK1:AK26,AJ33)</f>
        <v>0</v>
      </c>
      <c r="AL33" s="12" t="s">
        <v>10</v>
      </c>
      <c r="AM33" s="9">
        <f>COUNTIF(AM1:AM26,AL33)</f>
        <v>0</v>
      </c>
      <c r="AN33" s="12" t="s">
        <v>10</v>
      </c>
      <c r="AO33" s="9">
        <f>COUNTIF(AO1:AO26,AN33)</f>
        <v>0</v>
      </c>
      <c r="AP33" s="12" t="s">
        <v>10</v>
      </c>
      <c r="AQ33" s="9">
        <f>COUNTIF(AQ1:AQ26,AP33)</f>
        <v>0</v>
      </c>
      <c r="AR33" s="12" t="s">
        <v>10</v>
      </c>
      <c r="AS33" s="9">
        <f>COUNTIF(AS1:AS26,AR33)</f>
        <v>0</v>
      </c>
      <c r="AT33" s="12" t="s">
        <v>10</v>
      </c>
      <c r="AU33" s="9">
        <f>COUNTIF(AU1:AU26,AT33)</f>
        <v>0</v>
      </c>
      <c r="AV33" s="12" t="s">
        <v>10</v>
      </c>
      <c r="AW33" s="9">
        <f>COUNTIF(AW1:AW26,AV33)</f>
        <v>0</v>
      </c>
      <c r="AX33" s="12" t="s">
        <v>10</v>
      </c>
      <c r="AY33" s="9">
        <f>COUNTIF(AY1:AY26,AX33)</f>
        <v>0</v>
      </c>
      <c r="AZ33" s="12" t="s">
        <v>10</v>
      </c>
      <c r="BA33" s="9">
        <f>COUNTIF(BA1:BA26,AZ33)</f>
        <v>2</v>
      </c>
      <c r="BB33" s="12" t="s">
        <v>10</v>
      </c>
      <c r="BC33" s="9">
        <f>COUNTIF(BC1:BC26,BB33)</f>
        <v>2</v>
      </c>
      <c r="BD33" s="12" t="s">
        <v>10</v>
      </c>
      <c r="BE33" s="9">
        <f>COUNTIF(BE1:BE26,BD33)</f>
        <v>2</v>
      </c>
      <c r="BF33" s="12" t="s">
        <v>10</v>
      </c>
      <c r="BG33" s="9">
        <f>COUNTIF(BG1:BG26,BF33)</f>
        <v>2</v>
      </c>
      <c r="BH33" s="12" t="s">
        <v>10</v>
      </c>
      <c r="BI33" s="9">
        <f>COUNTIF(BI1:BI26,BH33)</f>
        <v>1</v>
      </c>
      <c r="BJ33" s="12" t="s">
        <v>10</v>
      </c>
      <c r="BK33" s="9">
        <f>COUNTIF(BK1:BK26,BJ33)</f>
        <v>1</v>
      </c>
      <c r="BL33" s="12" t="s">
        <v>10</v>
      </c>
      <c r="BM33" s="9">
        <f>COUNTIF(BM1:BM26,BL33)</f>
        <v>1</v>
      </c>
      <c r="BN33" s="8">
        <v>1</v>
      </c>
      <c r="BO33" s="8">
        <f>COUNTIF(BO2:BO26,BN33)</f>
        <v>1</v>
      </c>
      <c r="BP33" s="8">
        <v>1</v>
      </c>
      <c r="BQ33" s="8">
        <f>COUNTIF(BQ2:BQ26,BP33)</f>
        <v>4</v>
      </c>
      <c r="BR33" s="8">
        <v>1</v>
      </c>
      <c r="BS33" s="8">
        <f>COUNTIF(BS2:BS26,BR33)</f>
        <v>7</v>
      </c>
      <c r="BT33" s="8">
        <v>1</v>
      </c>
      <c r="BU33" s="8">
        <f>COUNTIF(BU2:BU26,BT33)</f>
        <v>5</v>
      </c>
      <c r="BV33" s="8">
        <v>1</v>
      </c>
      <c r="BW33" s="8">
        <f>COUNTIF(BW2:BW26,BV33)</f>
        <v>9</v>
      </c>
      <c r="BX33" s="8">
        <v>1</v>
      </c>
      <c r="BY33" s="8">
        <f>COUNTIF(BY2:BY26,BX33)</f>
        <v>9</v>
      </c>
      <c r="BZ33" s="8">
        <v>1</v>
      </c>
      <c r="CA33" s="8">
        <f>COUNTIF(CA2:CA26,BZ33)</f>
        <v>3</v>
      </c>
      <c r="CB33" s="8">
        <v>1</v>
      </c>
      <c r="CC33" s="8">
        <f>COUNTIF(CC2:CC26,CB33)</f>
        <v>1</v>
      </c>
      <c r="CD33" s="8">
        <v>1</v>
      </c>
      <c r="CE33" s="8">
        <f>COUNTIF(CE2:CE26,CD33)</f>
        <v>4</v>
      </c>
      <c r="CF33" s="8">
        <v>1</v>
      </c>
      <c r="CG33" s="8">
        <f>COUNTIF(CG2:CG26,CF33)</f>
        <v>4</v>
      </c>
    </row>
    <row r="34" spans="1:85" s="8" customFormat="1" x14ac:dyDescent="0.25">
      <c r="A34" s="14"/>
      <c r="B34" s="6" t="s">
        <v>41</v>
      </c>
      <c r="C34" s="20">
        <f t="shared" si="0"/>
        <v>0</v>
      </c>
      <c r="D34" s="12" t="s">
        <v>5</v>
      </c>
      <c r="E34" s="13">
        <f>COUNTIF($E$1:$E$26,D34)</f>
        <v>4</v>
      </c>
      <c r="F34" s="12" t="s">
        <v>5</v>
      </c>
      <c r="G34" s="9">
        <f>COUNTIF(G1:G26,F34)</f>
        <v>0</v>
      </c>
      <c r="H34" s="12" t="s">
        <v>5</v>
      </c>
      <c r="I34" s="9">
        <f>COUNTIF(I1:I26,H34)</f>
        <v>0</v>
      </c>
      <c r="J34" s="12" t="s">
        <v>5</v>
      </c>
      <c r="K34" s="9">
        <f>COUNTIF(K1:K26,J34)</f>
        <v>3</v>
      </c>
      <c r="L34" s="12" t="s">
        <v>5</v>
      </c>
      <c r="M34" s="9">
        <f>COUNTIF(M1:M26,L34)</f>
        <v>2</v>
      </c>
      <c r="N34" s="12" t="s">
        <v>5</v>
      </c>
      <c r="O34" s="9">
        <f>COUNTIF(O1:O26,N34)</f>
        <v>1</v>
      </c>
      <c r="P34" s="12" t="s">
        <v>5</v>
      </c>
      <c r="Q34" s="9">
        <f>COUNTIF(Q1:Q26,P34)</f>
        <v>1</v>
      </c>
      <c r="R34" s="12" t="s">
        <v>5</v>
      </c>
      <c r="S34" s="9">
        <f>COUNTIF(S1:S26,R34)</f>
        <v>1</v>
      </c>
      <c r="T34" s="12" t="s">
        <v>5</v>
      </c>
      <c r="U34" s="9">
        <f>COUNTIF(U1:U26,T34)</f>
        <v>1</v>
      </c>
      <c r="V34" s="12" t="s">
        <v>5</v>
      </c>
      <c r="W34" s="9">
        <f>COUNTIF(W1:W26,V34)</f>
        <v>2</v>
      </c>
      <c r="X34" s="12" t="s">
        <v>5</v>
      </c>
      <c r="Y34" s="9">
        <f>COUNTIF(Y1:Y26,X34)</f>
        <v>1</v>
      </c>
      <c r="Z34" s="12" t="s">
        <v>5</v>
      </c>
      <c r="AA34" s="9">
        <f>COUNTIF(AA1:AA26,Z34)</f>
        <v>2</v>
      </c>
      <c r="AB34" s="12" t="s">
        <v>5</v>
      </c>
      <c r="AC34" s="9">
        <f>COUNTIF(AC1:AC26,AB34)</f>
        <v>1</v>
      </c>
      <c r="AD34" s="12" t="s">
        <v>5</v>
      </c>
      <c r="AE34" s="9">
        <f>COUNTIF(AE1:AE26,AD34)</f>
        <v>5</v>
      </c>
      <c r="AF34" s="12" t="s">
        <v>5</v>
      </c>
      <c r="AG34" s="9">
        <f>COUNTIF(AG1:AG26,AF34)</f>
        <v>6</v>
      </c>
      <c r="AH34" s="12" t="s">
        <v>5</v>
      </c>
      <c r="AI34" s="9">
        <f>COUNTIF(AI1:AI26,AH34)</f>
        <v>0</v>
      </c>
      <c r="AJ34" s="12" t="s">
        <v>5</v>
      </c>
      <c r="AK34" s="9">
        <f>COUNTIF(AK1:AK26,AJ34)</f>
        <v>4</v>
      </c>
      <c r="AL34" s="12" t="s">
        <v>5</v>
      </c>
      <c r="AM34" s="9">
        <f>COUNTIF(AM1:AM26,AL34)</f>
        <v>3</v>
      </c>
      <c r="AN34" s="12" t="s">
        <v>5</v>
      </c>
      <c r="AO34" s="9">
        <f>COUNTIF(AO1:AO26,AN34)</f>
        <v>4</v>
      </c>
      <c r="AP34" s="12" t="s">
        <v>5</v>
      </c>
      <c r="AQ34" s="9">
        <f>COUNTIF(AQ1:AQ26,AP34)</f>
        <v>4</v>
      </c>
      <c r="AR34" s="12" t="s">
        <v>5</v>
      </c>
      <c r="AS34" s="9">
        <f>COUNTIF(AS1:AS26,AR34)</f>
        <v>4</v>
      </c>
      <c r="AT34" s="12" t="s">
        <v>5</v>
      </c>
      <c r="AU34" s="9">
        <f>COUNTIF(AU1:AU26,AT34)</f>
        <v>3</v>
      </c>
      <c r="AV34" s="12" t="s">
        <v>5</v>
      </c>
      <c r="AW34" s="9">
        <f>COUNTIF(AW1:AW26,AV34)</f>
        <v>4</v>
      </c>
      <c r="AX34" s="12" t="s">
        <v>5</v>
      </c>
      <c r="AY34" s="9">
        <f>COUNTIF(AY1:AY26,AX34)</f>
        <v>0</v>
      </c>
      <c r="AZ34" s="12" t="s">
        <v>5</v>
      </c>
      <c r="BA34" s="9">
        <f>COUNTIF(BA1:BA26,AZ34)</f>
        <v>4</v>
      </c>
      <c r="BB34" s="12" t="s">
        <v>5</v>
      </c>
      <c r="BC34" s="9">
        <f>COUNTIF(BC1:BC26,BB34)</f>
        <v>3</v>
      </c>
      <c r="BD34" s="12" t="s">
        <v>5</v>
      </c>
      <c r="BE34" s="9">
        <f>COUNTIF(BE1:BE26,BD34)</f>
        <v>2</v>
      </c>
      <c r="BF34" s="12" t="s">
        <v>5</v>
      </c>
      <c r="BG34" s="9">
        <f>COUNTIF(BG1:BG26,BF34)</f>
        <v>4</v>
      </c>
      <c r="BH34" s="12" t="s">
        <v>5</v>
      </c>
      <c r="BI34" s="9">
        <f>COUNTIF(BI1:BI26,BH34)</f>
        <v>4</v>
      </c>
      <c r="BJ34" s="12" t="s">
        <v>5</v>
      </c>
      <c r="BK34" s="9">
        <f>COUNTIF(BK1:BK26,BJ34)</f>
        <v>4</v>
      </c>
      <c r="BL34" s="12" t="s">
        <v>5</v>
      </c>
      <c r="BM34" s="9">
        <f>COUNTIF(BM1:BM26,BL34)</f>
        <v>3</v>
      </c>
      <c r="BN34" s="8">
        <v>2</v>
      </c>
      <c r="BO34" s="8">
        <f>COUNTIF(BO2:BO26,BN34)</f>
        <v>4</v>
      </c>
      <c r="BP34" s="8">
        <v>2</v>
      </c>
      <c r="BQ34" s="8">
        <f>COUNTIF(BQ2:BQ26,BP34)</f>
        <v>7</v>
      </c>
      <c r="BR34" s="8">
        <v>2</v>
      </c>
      <c r="BS34" s="8">
        <f>COUNTIF(BS2:BS26,BR34)</f>
        <v>6</v>
      </c>
      <c r="BT34" s="8">
        <v>2</v>
      </c>
      <c r="BU34" s="8">
        <f>COUNTIF(BU2:BU26,BT34)</f>
        <v>5</v>
      </c>
      <c r="BV34" s="8">
        <v>2</v>
      </c>
      <c r="BW34" s="8">
        <f>COUNTIF(BW2:BW26,BV34)</f>
        <v>3</v>
      </c>
      <c r="BX34" s="8">
        <v>2</v>
      </c>
      <c r="BY34" s="8">
        <f>COUNTIF(BY2:BY26,BX34)</f>
        <v>4</v>
      </c>
      <c r="BZ34" s="8">
        <v>2</v>
      </c>
      <c r="CA34" s="8">
        <f>COUNTIF(CA2:CA26,BZ34)</f>
        <v>6</v>
      </c>
      <c r="CB34" s="8">
        <v>2</v>
      </c>
      <c r="CC34" s="8">
        <f>COUNTIF(CC2:CC26,CB34)</f>
        <v>3</v>
      </c>
      <c r="CD34" s="8">
        <v>2</v>
      </c>
      <c r="CE34" s="8">
        <f>COUNTIF(CE2:CE26,CD34)</f>
        <v>2</v>
      </c>
      <c r="CF34" s="8">
        <v>2</v>
      </c>
      <c r="CG34" s="8">
        <f>COUNTIF(CG2:CG26,CF34)</f>
        <v>1</v>
      </c>
    </row>
    <row r="35" spans="1:85" s="8" customFormat="1" x14ac:dyDescent="0.25">
      <c r="A35" s="14"/>
      <c r="B35" s="6" t="s">
        <v>9</v>
      </c>
      <c r="C35" s="20">
        <f t="shared" si="0"/>
        <v>0</v>
      </c>
      <c r="D35" s="12" t="s">
        <v>6</v>
      </c>
      <c r="E35" s="13">
        <f>COUNTIF($E$1:$E$26,D35)</f>
        <v>1</v>
      </c>
      <c r="F35" s="12" t="s">
        <v>6</v>
      </c>
      <c r="G35" s="9">
        <f>COUNTIF(G1:G26,F35)</f>
        <v>2</v>
      </c>
      <c r="H35" s="12" t="s">
        <v>6</v>
      </c>
      <c r="I35" s="9">
        <f>COUNTIF(I1:I26,H35)</f>
        <v>5</v>
      </c>
      <c r="J35" s="12" t="s">
        <v>6</v>
      </c>
      <c r="K35" s="9">
        <f>COUNTIF(K1:K26,J35)</f>
        <v>1</v>
      </c>
      <c r="L35" s="12" t="s">
        <v>6</v>
      </c>
      <c r="M35" s="9">
        <f>COUNTIF(M1:M26,L35)</f>
        <v>3</v>
      </c>
      <c r="N35" s="12" t="s">
        <v>6</v>
      </c>
      <c r="O35" s="9">
        <f>COUNTIF(O1:O26,N35)</f>
        <v>5</v>
      </c>
      <c r="P35" s="12" t="s">
        <v>6</v>
      </c>
      <c r="Q35" s="9">
        <f>COUNTIF(Q1:Q26,P35)</f>
        <v>6</v>
      </c>
      <c r="R35" s="12" t="s">
        <v>6</v>
      </c>
      <c r="S35" s="9">
        <f>COUNTIF(S1:S26,R35)</f>
        <v>6</v>
      </c>
      <c r="T35" s="12" t="s">
        <v>6</v>
      </c>
      <c r="U35" s="9">
        <f>COUNTIF(U1:U26,T35)</f>
        <v>4</v>
      </c>
      <c r="V35" s="12" t="s">
        <v>6</v>
      </c>
      <c r="W35" s="9">
        <f>COUNTIF(W1:W26,V35)</f>
        <v>4</v>
      </c>
      <c r="X35" s="12" t="s">
        <v>6</v>
      </c>
      <c r="Y35" s="9">
        <f>COUNTIF(Y1:Y26,X35)</f>
        <v>1</v>
      </c>
      <c r="Z35" s="12" t="s">
        <v>6</v>
      </c>
      <c r="AA35" s="9">
        <f>COUNTIF(AA1:AA26,Z35)</f>
        <v>3</v>
      </c>
      <c r="AB35" s="12" t="s">
        <v>6</v>
      </c>
      <c r="AC35" s="9">
        <f>COUNTIF(AC1:AC26,AB35)</f>
        <v>2</v>
      </c>
      <c r="AD35" s="12" t="s">
        <v>6</v>
      </c>
      <c r="AE35" s="9">
        <f>COUNTIF(AE1:AE26,AD35)</f>
        <v>2</v>
      </c>
      <c r="AF35" s="12" t="s">
        <v>6</v>
      </c>
      <c r="AG35" s="9">
        <f>COUNTIF(AG1:AG26,AF35)</f>
        <v>2</v>
      </c>
      <c r="AH35" s="12" t="s">
        <v>6</v>
      </c>
      <c r="AI35" s="9">
        <f>COUNTIF(AI1:AI26,AH35)</f>
        <v>2</v>
      </c>
      <c r="AJ35" s="12" t="s">
        <v>6</v>
      </c>
      <c r="AK35" s="9">
        <f>COUNTIF(AK1:AK26,AJ35)</f>
        <v>1</v>
      </c>
      <c r="AL35" s="12" t="s">
        <v>6</v>
      </c>
      <c r="AM35" s="9">
        <f>COUNTIF(AM1:AM26,AL35)</f>
        <v>4</v>
      </c>
      <c r="AN35" s="12" t="s">
        <v>6</v>
      </c>
      <c r="AO35" s="9">
        <f>COUNTIF(AO1:AO26,AN35)</f>
        <v>2</v>
      </c>
      <c r="AP35" s="12" t="s">
        <v>6</v>
      </c>
      <c r="AQ35" s="9">
        <f>COUNTIF(AQ1:AQ26,AP35)</f>
        <v>3</v>
      </c>
      <c r="AR35" s="12" t="s">
        <v>6</v>
      </c>
      <c r="AS35" s="9">
        <f>COUNTIF(AS1:AS26,AR35)</f>
        <v>2</v>
      </c>
      <c r="AT35" s="12" t="s">
        <v>6</v>
      </c>
      <c r="AU35" s="9">
        <f>COUNTIF(AU1:AU26,AT35)</f>
        <v>2</v>
      </c>
      <c r="AV35" s="12" t="s">
        <v>6</v>
      </c>
      <c r="AW35" s="9">
        <f>COUNTIF(AW1:AW26,AV35)</f>
        <v>1</v>
      </c>
      <c r="AX35" s="12" t="s">
        <v>6</v>
      </c>
      <c r="AY35" s="9">
        <f>COUNTIF(AY1:AY26,AX35)</f>
        <v>2</v>
      </c>
      <c r="AZ35" s="12" t="s">
        <v>6</v>
      </c>
      <c r="BA35" s="9">
        <f>COUNTIF(BA1:BA26,AZ35)</f>
        <v>1</v>
      </c>
      <c r="BB35" s="12" t="s">
        <v>6</v>
      </c>
      <c r="BC35" s="9">
        <f>COUNTIF(BC1:BC26,BB35)</f>
        <v>3</v>
      </c>
      <c r="BD35" s="12" t="s">
        <v>6</v>
      </c>
      <c r="BE35" s="9">
        <f>COUNTIF(BE1:BE26,BD35)</f>
        <v>3</v>
      </c>
      <c r="BF35" s="12" t="s">
        <v>6</v>
      </c>
      <c r="BG35" s="9">
        <f>COUNTIF(BG1:BG26,BF35)</f>
        <v>3</v>
      </c>
      <c r="BH35" s="12" t="s">
        <v>6</v>
      </c>
      <c r="BI35" s="9">
        <f>COUNTIF(BI1:BI26,BH35)</f>
        <v>3</v>
      </c>
      <c r="BJ35" s="12" t="s">
        <v>6</v>
      </c>
      <c r="BK35" s="9">
        <f>COUNTIF(BK1:BK26,BJ35)</f>
        <v>2</v>
      </c>
      <c r="BL35" s="12" t="s">
        <v>6</v>
      </c>
      <c r="BM35" s="9">
        <f>COUNTIF(BM1:BM26,BL35)</f>
        <v>3</v>
      </c>
      <c r="BN35" s="8">
        <v>3</v>
      </c>
      <c r="BO35" s="8">
        <f>COUNTIF(BO2:BO26,BN35)</f>
        <v>13</v>
      </c>
      <c r="BP35" s="8">
        <v>3</v>
      </c>
      <c r="BQ35" s="8">
        <f>COUNTIF(BQ2:BQ26,BP35)</f>
        <v>11</v>
      </c>
      <c r="BR35" s="8">
        <v>3</v>
      </c>
      <c r="BS35" s="8">
        <f>COUNTIF(BS2:BS26,BR35)</f>
        <v>7</v>
      </c>
      <c r="BT35" s="8">
        <v>3</v>
      </c>
      <c r="BU35" s="8">
        <f>COUNTIF(BU2:BU26,BT35)</f>
        <v>9</v>
      </c>
      <c r="BV35" s="8">
        <v>3</v>
      </c>
      <c r="BW35" s="8">
        <f>COUNTIF(BW2:BW26,BV35)</f>
        <v>9</v>
      </c>
      <c r="BX35" s="8">
        <v>3</v>
      </c>
      <c r="BY35" s="8">
        <f>COUNTIF(BY2:BY26,BX35)</f>
        <v>10</v>
      </c>
      <c r="BZ35" s="8">
        <v>3</v>
      </c>
      <c r="CA35" s="8">
        <f>COUNTIF(CA2:CA26,BZ35)</f>
        <v>11</v>
      </c>
      <c r="CB35" s="8">
        <v>3</v>
      </c>
      <c r="CC35" s="8">
        <f>COUNTIF(CC2:CC26,CB35)</f>
        <v>15</v>
      </c>
      <c r="CD35" s="8">
        <v>3</v>
      </c>
      <c r="CE35" s="8">
        <f>COUNTIF(CE2:CE26,CD35)</f>
        <v>8</v>
      </c>
      <c r="CF35" s="8">
        <v>3</v>
      </c>
      <c r="CG35" s="8">
        <f>COUNTIF(CG2:CG26,CF35)</f>
        <v>9</v>
      </c>
    </row>
    <row r="36" spans="1:85" s="8" customFormat="1" ht="17.25" thickBot="1" x14ac:dyDescent="0.3">
      <c r="A36" s="14"/>
      <c r="B36" s="6" t="s">
        <v>89</v>
      </c>
      <c r="C36" s="20">
        <f t="shared" si="0"/>
        <v>0</v>
      </c>
      <c r="D36" s="25" t="s">
        <v>361</v>
      </c>
      <c r="E36" s="16">
        <f>COUNTIF($E$1:$E$26,D36)</f>
        <v>5</v>
      </c>
      <c r="F36" s="25" t="s">
        <v>361</v>
      </c>
      <c r="G36" s="24">
        <f>COUNTIF(G1:G26,F36)</f>
        <v>4</v>
      </c>
      <c r="H36" s="25" t="s">
        <v>361</v>
      </c>
      <c r="I36" s="24">
        <f>COUNTIF(I1:I26,H36)</f>
        <v>3</v>
      </c>
      <c r="J36" s="25" t="s">
        <v>361</v>
      </c>
      <c r="K36" s="24">
        <f>COUNTIF(K1:K26,J36)</f>
        <v>12</v>
      </c>
      <c r="L36" s="25" t="s">
        <v>361</v>
      </c>
      <c r="M36" s="24">
        <f>COUNTIF(M1:M26,L36)</f>
        <v>11</v>
      </c>
      <c r="N36" s="25" t="s">
        <v>361</v>
      </c>
      <c r="O36" s="24">
        <f>COUNTIF(O1:O26,N36)</f>
        <v>8</v>
      </c>
      <c r="P36" s="25" t="s">
        <v>361</v>
      </c>
      <c r="Q36" s="24">
        <f>COUNTIF(Q1:Q26,P36)</f>
        <v>9</v>
      </c>
      <c r="R36" s="25" t="s">
        <v>361</v>
      </c>
      <c r="S36" s="24">
        <f>COUNTIF(S1:S26,R36)</f>
        <v>8</v>
      </c>
      <c r="T36" s="25" t="s">
        <v>361</v>
      </c>
      <c r="U36" s="24">
        <f>COUNTIF(U1:U26,T36)</f>
        <v>8</v>
      </c>
      <c r="V36" s="25" t="s">
        <v>361</v>
      </c>
      <c r="W36" s="24">
        <f>COUNTIF(W1:W26,V36)</f>
        <v>6</v>
      </c>
      <c r="X36" s="25" t="s">
        <v>361</v>
      </c>
      <c r="Y36" s="24">
        <f>COUNTIF(Y1:Y26,X36)</f>
        <v>3</v>
      </c>
      <c r="Z36" s="25" t="s">
        <v>361</v>
      </c>
      <c r="AA36" s="24">
        <f>COUNTIF(AA1:AA26,Z36)</f>
        <v>14</v>
      </c>
      <c r="AB36" s="25" t="s">
        <v>361</v>
      </c>
      <c r="AC36" s="24">
        <f>COUNTIF(AC1:AC26,AB36)</f>
        <v>11</v>
      </c>
      <c r="AD36" s="25" t="s">
        <v>361</v>
      </c>
      <c r="AE36" s="24">
        <f>COUNTIF(AE1:AE26,AD36)</f>
        <v>11</v>
      </c>
      <c r="AF36" s="25" t="s">
        <v>361</v>
      </c>
      <c r="AG36" s="24">
        <f>COUNTIF(AG1:AG26,AF36)</f>
        <v>12</v>
      </c>
      <c r="AH36" s="25" t="s">
        <v>361</v>
      </c>
      <c r="AI36" s="24">
        <f>COUNTIF(AI1:AI26,AH36)</f>
        <v>4</v>
      </c>
      <c r="AJ36" s="25" t="s">
        <v>361</v>
      </c>
      <c r="AK36" s="24">
        <f>COUNTIF(AK1:AK26,AJ36)</f>
        <v>16</v>
      </c>
      <c r="AL36" s="25" t="s">
        <v>361</v>
      </c>
      <c r="AM36" s="24">
        <f>COUNTIF(AM1:AM26,AL36)</f>
        <v>15</v>
      </c>
      <c r="AN36" s="25" t="s">
        <v>361</v>
      </c>
      <c r="AO36" s="24">
        <f>COUNTIF(AO1:AO26,AN36)</f>
        <v>15</v>
      </c>
      <c r="AP36" s="25" t="s">
        <v>361</v>
      </c>
      <c r="AQ36" s="24">
        <f>COUNTIF(AQ1:AQ26,AP36)</f>
        <v>12</v>
      </c>
      <c r="AR36" s="25" t="s">
        <v>361</v>
      </c>
      <c r="AS36" s="24">
        <f>COUNTIF(AS1:AS26,AR36)</f>
        <v>16</v>
      </c>
      <c r="AT36" s="25" t="s">
        <v>361</v>
      </c>
      <c r="AU36" s="24">
        <f>COUNTIF(AU1:AU26,AT36)</f>
        <v>13</v>
      </c>
      <c r="AV36" s="25" t="s">
        <v>361</v>
      </c>
      <c r="AW36" s="24">
        <f>COUNTIF(AW1:AW26,AV36)</f>
        <v>10</v>
      </c>
      <c r="AX36" s="25" t="s">
        <v>361</v>
      </c>
      <c r="AY36" s="24">
        <f>COUNTIF(AY1:AY26,AX36)</f>
        <v>7</v>
      </c>
      <c r="AZ36" s="25" t="s">
        <v>361</v>
      </c>
      <c r="BA36" s="24">
        <f>COUNTIF(BA1:BA26,AZ36)</f>
        <v>15</v>
      </c>
      <c r="BB36" s="25" t="s">
        <v>361</v>
      </c>
      <c r="BC36" s="24">
        <f>COUNTIF(BC1:BC26,BB36)</f>
        <v>15</v>
      </c>
      <c r="BD36" s="25" t="s">
        <v>361</v>
      </c>
      <c r="BE36" s="24">
        <f>COUNTIF(BE1:BE26,BD36)</f>
        <v>13</v>
      </c>
      <c r="BF36" s="25" t="s">
        <v>361</v>
      </c>
      <c r="BG36" s="24">
        <f>COUNTIF(BG1:BG26,BF36)</f>
        <v>15</v>
      </c>
      <c r="BH36" s="25" t="s">
        <v>361</v>
      </c>
      <c r="BI36" s="24">
        <f>COUNTIF(BI1:BI26,BH36)</f>
        <v>15</v>
      </c>
      <c r="BJ36" s="25" t="s">
        <v>361</v>
      </c>
      <c r="BK36" s="24">
        <f>COUNTIF(BK1:BK26,BJ36)</f>
        <v>15</v>
      </c>
      <c r="BL36" s="25" t="s">
        <v>361</v>
      </c>
      <c r="BM36" s="24">
        <f>COUNTIF(BM1:BM26,BL36)</f>
        <v>16</v>
      </c>
      <c r="BN36" s="8">
        <v>4</v>
      </c>
      <c r="BO36" s="8">
        <f>COUNTIF(BO2:BO26,BN36)</f>
        <v>3</v>
      </c>
      <c r="BP36" s="8">
        <v>4</v>
      </c>
      <c r="BQ36" s="8">
        <f>COUNTIF(BQ2:BQ26,BP36)</f>
        <v>0</v>
      </c>
      <c r="BR36" s="8">
        <v>4</v>
      </c>
      <c r="BS36" s="8">
        <f>COUNTIF(BS2:BS26,BR36)</f>
        <v>2</v>
      </c>
      <c r="BT36" s="8">
        <v>4</v>
      </c>
      <c r="BU36" s="8">
        <f>COUNTIF(BU2:BU26,BT36)</f>
        <v>3</v>
      </c>
      <c r="BV36" s="8">
        <v>4</v>
      </c>
      <c r="BW36" s="8">
        <f>COUNTIF(BW2:BW26,BV36)</f>
        <v>1</v>
      </c>
      <c r="BX36" s="8">
        <v>4</v>
      </c>
      <c r="BY36" s="8">
        <f>COUNTIF(BY2:BY26,BX36)</f>
        <v>0</v>
      </c>
      <c r="BZ36" s="8">
        <v>4</v>
      </c>
      <c r="CA36" s="8">
        <f>COUNTIF(CA2:CA26,BZ36)</f>
        <v>2</v>
      </c>
      <c r="CB36" s="8">
        <v>4</v>
      </c>
      <c r="CC36" s="8">
        <f>COUNTIF(CC2:CC26,CB36)</f>
        <v>2</v>
      </c>
      <c r="CD36" s="8">
        <v>4</v>
      </c>
      <c r="CE36" s="8">
        <f>COUNTIF(CE2:CE26,CD36)</f>
        <v>6</v>
      </c>
      <c r="CF36" s="8">
        <v>4</v>
      </c>
      <c r="CG36" s="8">
        <f>COUNTIF(CG2:CG26,CF36)</f>
        <v>6</v>
      </c>
    </row>
    <row r="37" spans="1:85" s="8" customFormat="1" x14ac:dyDescent="0.25">
      <c r="A37" s="14"/>
      <c r="B37" s="6" t="s">
        <v>44</v>
      </c>
      <c r="C37" s="20">
        <f t="shared" si="0"/>
        <v>0</v>
      </c>
      <c r="D37" s="10" t="s">
        <v>4</v>
      </c>
      <c r="E37" s="31">
        <f>E32/$C$31</f>
        <v>0.56000000000000005</v>
      </c>
      <c r="F37" s="10" t="s">
        <v>4</v>
      </c>
      <c r="G37" s="31">
        <f>G32/$C$31</f>
        <v>0.76</v>
      </c>
      <c r="H37" s="10" t="s">
        <v>4</v>
      </c>
      <c r="I37" s="31">
        <f>I32/$C$31</f>
        <v>0.68</v>
      </c>
      <c r="J37" s="10" t="s">
        <v>4</v>
      </c>
      <c r="K37" s="31">
        <f>K32/$C$31</f>
        <v>0.36</v>
      </c>
      <c r="L37" s="10" t="s">
        <v>4</v>
      </c>
      <c r="M37" s="31">
        <f>M32/$C$31</f>
        <v>0.32</v>
      </c>
      <c r="N37" s="10" t="s">
        <v>4</v>
      </c>
      <c r="O37" s="31">
        <f>O32/$C$31</f>
        <v>0.44</v>
      </c>
      <c r="P37" s="10" t="s">
        <v>4</v>
      </c>
      <c r="Q37" s="31">
        <f>Q32/$C$31</f>
        <v>0.36</v>
      </c>
      <c r="R37" s="10" t="s">
        <v>4</v>
      </c>
      <c r="S37" s="31">
        <f>S32/$C$31</f>
        <v>0.4</v>
      </c>
      <c r="T37" s="10" t="s">
        <v>4</v>
      </c>
      <c r="U37" s="31">
        <f>U32/$C$31</f>
        <v>0.48</v>
      </c>
      <c r="V37" s="10" t="s">
        <v>4</v>
      </c>
      <c r="W37" s="31">
        <f>W32/$C$31</f>
        <v>0.52</v>
      </c>
      <c r="X37" s="10" t="s">
        <v>4</v>
      </c>
      <c r="Y37" s="31">
        <f>Y32/$C$31</f>
        <v>0.8</v>
      </c>
      <c r="Z37" s="10" t="s">
        <v>4</v>
      </c>
      <c r="AA37" s="31">
        <f>AA32/$C$31</f>
        <v>0.24</v>
      </c>
      <c r="AB37" s="10" t="s">
        <v>4</v>
      </c>
      <c r="AC37" s="31">
        <f>AC32/$C$31</f>
        <v>0.44</v>
      </c>
      <c r="AD37" s="10" t="s">
        <v>4</v>
      </c>
      <c r="AE37" s="31">
        <f>AE32/$C$31</f>
        <v>0.24</v>
      </c>
      <c r="AF37" s="10" t="s">
        <v>4</v>
      </c>
      <c r="AG37" s="31">
        <f>AG32/$C$31</f>
        <v>0.16</v>
      </c>
      <c r="AH37" s="10" t="s">
        <v>4</v>
      </c>
      <c r="AI37" s="31">
        <f>AI32/$C$31</f>
        <v>0.76</v>
      </c>
      <c r="AJ37" s="10" t="s">
        <v>4</v>
      </c>
      <c r="AK37" s="31">
        <f>AK32/$C$31</f>
        <v>0.16</v>
      </c>
      <c r="AL37" s="10" t="s">
        <v>4</v>
      </c>
      <c r="AM37" s="31">
        <f>AM32/$C$31</f>
        <v>0.12</v>
      </c>
      <c r="AN37" s="10" t="s">
        <v>4</v>
      </c>
      <c r="AO37" s="31">
        <f>AO32/$C$31</f>
        <v>0.16</v>
      </c>
      <c r="AP37" s="10" t="s">
        <v>4</v>
      </c>
      <c r="AQ37" s="31">
        <f>AQ32/$C$31</f>
        <v>0.24</v>
      </c>
      <c r="AR37" s="10" t="s">
        <v>4</v>
      </c>
      <c r="AS37" s="31">
        <f>AS32/$C$31</f>
        <v>0.12</v>
      </c>
      <c r="AT37" s="10" t="s">
        <v>4</v>
      </c>
      <c r="AU37" s="31">
        <f>AU32/$C$31</f>
        <v>0.28000000000000003</v>
      </c>
      <c r="AV37" s="10" t="s">
        <v>4</v>
      </c>
      <c r="AW37" s="31">
        <f>AW32/$C$31</f>
        <v>0.4</v>
      </c>
      <c r="AX37" s="10" t="s">
        <v>4</v>
      </c>
      <c r="AY37" s="31">
        <f>AY32/$C$31</f>
        <v>0.64</v>
      </c>
      <c r="AZ37" s="10" t="s">
        <v>4</v>
      </c>
      <c r="BA37" s="31">
        <f>BA32/$C$31</f>
        <v>0.12</v>
      </c>
      <c r="BB37" s="10" t="s">
        <v>4</v>
      </c>
      <c r="BC37" s="31">
        <f>BC32/$C$31</f>
        <v>0.08</v>
      </c>
      <c r="BD37" s="10" t="s">
        <v>4</v>
      </c>
      <c r="BE37" s="31">
        <f>BE32/$C$31</f>
        <v>0.2</v>
      </c>
      <c r="BF37" s="10" t="s">
        <v>4</v>
      </c>
      <c r="BG37" s="31">
        <f>BG32/$C$31</f>
        <v>0.04</v>
      </c>
      <c r="BH37" s="10" t="s">
        <v>4</v>
      </c>
      <c r="BI37" s="31">
        <f>BI32/$C$31</f>
        <v>0.08</v>
      </c>
      <c r="BJ37" s="10" t="s">
        <v>4</v>
      </c>
      <c r="BK37" s="31">
        <f>BK32/$C$31</f>
        <v>0.12</v>
      </c>
      <c r="BL37" s="10" t="s">
        <v>4</v>
      </c>
      <c r="BM37" s="31">
        <f>BM32/$C$31</f>
        <v>0.08</v>
      </c>
      <c r="BN37" s="8">
        <v>5</v>
      </c>
      <c r="BO37" s="8">
        <f>COUNTIF(BO2:BO26,BN37)</f>
        <v>4</v>
      </c>
      <c r="BP37" s="8">
        <v>5</v>
      </c>
      <c r="BQ37" s="8">
        <f>COUNTIF(BQ2:BQ26,BP37)</f>
        <v>3</v>
      </c>
      <c r="BR37" s="8">
        <v>5</v>
      </c>
      <c r="BS37" s="8">
        <f>COUNTIF(BS2:BS26,BR37)</f>
        <v>3</v>
      </c>
      <c r="BT37" s="8">
        <v>5</v>
      </c>
      <c r="BU37" s="8">
        <f>COUNTIF(BU2:BU26,BT37)</f>
        <v>3</v>
      </c>
      <c r="BV37" s="8">
        <v>5</v>
      </c>
      <c r="BW37" s="8">
        <f>COUNTIF(BW2:BW26,BV37)</f>
        <v>3</v>
      </c>
      <c r="BX37" s="8">
        <v>5</v>
      </c>
      <c r="BY37" s="8">
        <f>COUNTIF(BY2:BY26,BX37)</f>
        <v>2</v>
      </c>
      <c r="BZ37" s="8">
        <v>5</v>
      </c>
      <c r="CA37" s="8">
        <f>COUNTIF(CA2:CA26,BZ37)</f>
        <v>3</v>
      </c>
      <c r="CB37" s="8">
        <v>5</v>
      </c>
      <c r="CC37" s="8">
        <f>COUNTIF(CC2:CC26,CB37)</f>
        <v>4</v>
      </c>
      <c r="CD37" s="8">
        <v>5</v>
      </c>
      <c r="CE37" s="8">
        <f>COUNTIF(CE2:CE26,CD37)</f>
        <v>5</v>
      </c>
      <c r="CF37" s="8">
        <v>5</v>
      </c>
      <c r="CG37" s="8">
        <f>COUNTIF(CG2:CG26,CF37)</f>
        <v>5</v>
      </c>
    </row>
    <row r="38" spans="1:85" s="8" customFormat="1" x14ac:dyDescent="0.25">
      <c r="A38" s="14"/>
      <c r="B38" s="6" t="s">
        <v>176</v>
      </c>
      <c r="C38" s="20">
        <f t="shared" si="0"/>
        <v>0</v>
      </c>
      <c r="D38" s="12" t="s">
        <v>10</v>
      </c>
      <c r="E38" s="32">
        <f>E33/$C$31</f>
        <v>0.04</v>
      </c>
      <c r="F38" s="12" t="s">
        <v>10</v>
      </c>
      <c r="G38" s="32">
        <f>G33/$C$31</f>
        <v>0</v>
      </c>
      <c r="H38" s="12" t="s">
        <v>10</v>
      </c>
      <c r="I38" s="32">
        <f>I33/$C$31</f>
        <v>0</v>
      </c>
      <c r="J38" s="12" t="s">
        <v>10</v>
      </c>
      <c r="K38" s="32">
        <f>K33/$C$31</f>
        <v>0</v>
      </c>
      <c r="L38" s="12" t="s">
        <v>10</v>
      </c>
      <c r="M38" s="32">
        <f>M33/$C$31</f>
        <v>0.04</v>
      </c>
      <c r="N38" s="12" t="s">
        <v>10</v>
      </c>
      <c r="O38" s="32">
        <f>O33/$C$31</f>
        <v>0</v>
      </c>
      <c r="P38" s="12" t="s">
        <v>10</v>
      </c>
      <c r="Q38" s="32">
        <f>Q33/$C$31</f>
        <v>0</v>
      </c>
      <c r="R38" s="12" t="s">
        <v>10</v>
      </c>
      <c r="S38" s="32">
        <f>S33/$C$31</f>
        <v>0</v>
      </c>
      <c r="T38" s="12" t="s">
        <v>10</v>
      </c>
      <c r="U38" s="32">
        <f>U33/$C$31</f>
        <v>0</v>
      </c>
      <c r="V38" s="12" t="s">
        <v>10</v>
      </c>
      <c r="W38" s="32">
        <f>W33/$C$31</f>
        <v>0</v>
      </c>
      <c r="X38" s="12" t="s">
        <v>10</v>
      </c>
      <c r="Y38" s="32">
        <f>Y33/$C$31</f>
        <v>0</v>
      </c>
      <c r="Z38" s="12" t="s">
        <v>10</v>
      </c>
      <c r="AA38" s="32">
        <f>AA33/$C$31</f>
        <v>0</v>
      </c>
      <c r="AB38" s="12" t="s">
        <v>10</v>
      </c>
      <c r="AC38" s="32">
        <f>AC33/$C$31</f>
        <v>0</v>
      </c>
      <c r="AD38" s="12" t="s">
        <v>10</v>
      </c>
      <c r="AE38" s="32">
        <f>AE33/$C$31</f>
        <v>0.04</v>
      </c>
      <c r="AF38" s="12" t="s">
        <v>10</v>
      </c>
      <c r="AG38" s="32">
        <f>AG33/$C$31</f>
        <v>0.04</v>
      </c>
      <c r="AH38" s="12" t="s">
        <v>10</v>
      </c>
      <c r="AI38" s="32">
        <f>AI33/$C$31</f>
        <v>0</v>
      </c>
      <c r="AJ38" s="12" t="s">
        <v>10</v>
      </c>
      <c r="AK38" s="32">
        <f>AK33/$C$31</f>
        <v>0</v>
      </c>
      <c r="AL38" s="12" t="s">
        <v>10</v>
      </c>
      <c r="AM38" s="32">
        <f>AM33/$C$31</f>
        <v>0</v>
      </c>
      <c r="AN38" s="12" t="s">
        <v>10</v>
      </c>
      <c r="AO38" s="32">
        <f>AO33/$C$31</f>
        <v>0</v>
      </c>
      <c r="AP38" s="12" t="s">
        <v>10</v>
      </c>
      <c r="AQ38" s="32">
        <f>AQ33/$C$31</f>
        <v>0</v>
      </c>
      <c r="AR38" s="12" t="s">
        <v>10</v>
      </c>
      <c r="AS38" s="32">
        <f>AS33/$C$31</f>
        <v>0</v>
      </c>
      <c r="AT38" s="12" t="s">
        <v>10</v>
      </c>
      <c r="AU38" s="32">
        <f>AU33/$C$31</f>
        <v>0</v>
      </c>
      <c r="AV38" s="12" t="s">
        <v>10</v>
      </c>
      <c r="AW38" s="32">
        <f>AW33/$C$31</f>
        <v>0</v>
      </c>
      <c r="AX38" s="12" t="s">
        <v>10</v>
      </c>
      <c r="AY38" s="32">
        <f>AY33/$C$31</f>
        <v>0</v>
      </c>
      <c r="AZ38" s="12" t="s">
        <v>10</v>
      </c>
      <c r="BA38" s="32">
        <f>BA33/$C$31</f>
        <v>0.08</v>
      </c>
      <c r="BB38" s="12" t="s">
        <v>10</v>
      </c>
      <c r="BC38" s="32">
        <f>BC33/$C$31</f>
        <v>0.08</v>
      </c>
      <c r="BD38" s="12" t="s">
        <v>10</v>
      </c>
      <c r="BE38" s="32">
        <f>BE33/$C$31</f>
        <v>0.08</v>
      </c>
      <c r="BF38" s="12" t="s">
        <v>10</v>
      </c>
      <c r="BG38" s="32">
        <f>BG33/$C$31</f>
        <v>0.08</v>
      </c>
      <c r="BH38" s="12" t="s">
        <v>10</v>
      </c>
      <c r="BI38" s="32">
        <f>BI33/$C$31</f>
        <v>0.04</v>
      </c>
      <c r="BJ38" s="12" t="s">
        <v>10</v>
      </c>
      <c r="BK38" s="32">
        <f>BK33/$C$31</f>
        <v>0.04</v>
      </c>
      <c r="BL38" s="12" t="s">
        <v>10</v>
      </c>
      <c r="BM38" s="32">
        <f>BM33/$C$31</f>
        <v>0.04</v>
      </c>
      <c r="BN38" s="130" t="s">
        <v>409</v>
      </c>
      <c r="BO38" s="130"/>
      <c r="BP38" s="130" t="s">
        <v>409</v>
      </c>
      <c r="BQ38" s="130"/>
      <c r="BR38" s="130" t="s">
        <v>409</v>
      </c>
      <c r="BS38" s="130"/>
      <c r="BT38" s="130" t="s">
        <v>409</v>
      </c>
      <c r="BU38" s="130"/>
      <c r="BV38" s="130" t="s">
        <v>409</v>
      </c>
      <c r="BW38" s="130"/>
      <c r="BX38" s="130" t="s">
        <v>409</v>
      </c>
      <c r="BY38" s="130"/>
      <c r="BZ38" s="130" t="s">
        <v>409</v>
      </c>
      <c r="CA38" s="130"/>
      <c r="CB38" s="130" t="s">
        <v>409</v>
      </c>
      <c r="CC38" s="130"/>
      <c r="CD38" s="130" t="s">
        <v>409</v>
      </c>
      <c r="CE38" s="130"/>
      <c r="CF38" s="130" t="s">
        <v>409</v>
      </c>
      <c r="CG38" s="130"/>
    </row>
    <row r="39" spans="1:85" s="8" customFormat="1" x14ac:dyDescent="0.25">
      <c r="A39" s="14"/>
      <c r="B39" s="6" t="s">
        <v>407</v>
      </c>
      <c r="C39" s="20">
        <f t="shared" si="0"/>
        <v>0</v>
      </c>
      <c r="D39" s="12" t="s">
        <v>5</v>
      </c>
      <c r="E39" s="32">
        <f>E34/$C$31</f>
        <v>0.16</v>
      </c>
      <c r="F39" s="12" t="s">
        <v>5</v>
      </c>
      <c r="G39" s="32">
        <f>G34/$C$31</f>
        <v>0</v>
      </c>
      <c r="H39" s="12" t="s">
        <v>5</v>
      </c>
      <c r="I39" s="32">
        <f>I34/$C$31</f>
        <v>0</v>
      </c>
      <c r="J39" s="12" t="s">
        <v>5</v>
      </c>
      <c r="K39" s="32">
        <f>K34/$C$31</f>
        <v>0.12</v>
      </c>
      <c r="L39" s="12" t="s">
        <v>5</v>
      </c>
      <c r="M39" s="32">
        <f>M34/$C$31</f>
        <v>0.08</v>
      </c>
      <c r="N39" s="12" t="s">
        <v>5</v>
      </c>
      <c r="O39" s="32">
        <f>O34/$C$31</f>
        <v>0.04</v>
      </c>
      <c r="P39" s="12" t="s">
        <v>5</v>
      </c>
      <c r="Q39" s="32">
        <f>Q34/$C$31</f>
        <v>0.04</v>
      </c>
      <c r="R39" s="12" t="s">
        <v>5</v>
      </c>
      <c r="S39" s="32">
        <f>S34/$C$31</f>
        <v>0.04</v>
      </c>
      <c r="T39" s="12" t="s">
        <v>5</v>
      </c>
      <c r="U39" s="32">
        <f>U34/$C$31</f>
        <v>0.04</v>
      </c>
      <c r="V39" s="12" t="s">
        <v>5</v>
      </c>
      <c r="W39" s="32">
        <f>W34/$C$31</f>
        <v>0.08</v>
      </c>
      <c r="X39" s="12" t="s">
        <v>5</v>
      </c>
      <c r="Y39" s="32">
        <f>Y34/$C$31</f>
        <v>0.04</v>
      </c>
      <c r="Z39" s="12" t="s">
        <v>5</v>
      </c>
      <c r="AA39" s="32">
        <f>AA34/$C$31</f>
        <v>0.08</v>
      </c>
      <c r="AB39" s="12" t="s">
        <v>5</v>
      </c>
      <c r="AC39" s="32">
        <f>AC34/$C$31</f>
        <v>0.04</v>
      </c>
      <c r="AD39" s="12" t="s">
        <v>5</v>
      </c>
      <c r="AE39" s="32">
        <f>AE34/$C$31</f>
        <v>0.2</v>
      </c>
      <c r="AF39" s="12" t="s">
        <v>5</v>
      </c>
      <c r="AG39" s="32">
        <f>AG34/$C$31</f>
        <v>0.24</v>
      </c>
      <c r="AH39" s="12" t="s">
        <v>5</v>
      </c>
      <c r="AI39" s="32">
        <f>AI34/$C$31</f>
        <v>0</v>
      </c>
      <c r="AJ39" s="12" t="s">
        <v>5</v>
      </c>
      <c r="AK39" s="32">
        <f>AK34/$C$31</f>
        <v>0.16</v>
      </c>
      <c r="AL39" s="12" t="s">
        <v>5</v>
      </c>
      <c r="AM39" s="32">
        <f>AM34/$C$31</f>
        <v>0.12</v>
      </c>
      <c r="AN39" s="12" t="s">
        <v>5</v>
      </c>
      <c r="AO39" s="32">
        <f>AO34/$C$31</f>
        <v>0.16</v>
      </c>
      <c r="AP39" s="12" t="s">
        <v>5</v>
      </c>
      <c r="AQ39" s="32">
        <f>AQ34/$C$31</f>
        <v>0.16</v>
      </c>
      <c r="AR39" s="12" t="s">
        <v>5</v>
      </c>
      <c r="AS39" s="32">
        <f>AS34/$C$31</f>
        <v>0.16</v>
      </c>
      <c r="AT39" s="12" t="s">
        <v>5</v>
      </c>
      <c r="AU39" s="32">
        <f>AU34/$C$31</f>
        <v>0.12</v>
      </c>
      <c r="AV39" s="12" t="s">
        <v>5</v>
      </c>
      <c r="AW39" s="32">
        <f>AW34/$C$31</f>
        <v>0.16</v>
      </c>
      <c r="AX39" s="12" t="s">
        <v>5</v>
      </c>
      <c r="AY39" s="32">
        <f>AY34/$C$31</f>
        <v>0</v>
      </c>
      <c r="AZ39" s="12" t="s">
        <v>5</v>
      </c>
      <c r="BA39" s="32">
        <f>BA34/$C$31</f>
        <v>0.16</v>
      </c>
      <c r="BB39" s="12" t="s">
        <v>5</v>
      </c>
      <c r="BC39" s="32">
        <f>BC34/$C$31</f>
        <v>0.12</v>
      </c>
      <c r="BD39" s="12" t="s">
        <v>5</v>
      </c>
      <c r="BE39" s="32">
        <f>BE34/$C$31</f>
        <v>0.08</v>
      </c>
      <c r="BF39" s="12" t="s">
        <v>5</v>
      </c>
      <c r="BG39" s="32">
        <f>BG34/$C$31</f>
        <v>0.16</v>
      </c>
      <c r="BH39" s="12" t="s">
        <v>5</v>
      </c>
      <c r="BI39" s="32">
        <f>BI34/$C$31</f>
        <v>0.16</v>
      </c>
      <c r="BJ39" s="12" t="s">
        <v>5</v>
      </c>
      <c r="BK39" s="32">
        <f>BK34/$C$31</f>
        <v>0.16</v>
      </c>
      <c r="BL39" s="12" t="s">
        <v>5</v>
      </c>
      <c r="BM39" s="32">
        <f>BM34/$C$31</f>
        <v>0.12</v>
      </c>
    </row>
    <row r="40" spans="1:85" s="8" customFormat="1" x14ac:dyDescent="0.25">
      <c r="A40" s="14"/>
      <c r="B40" s="6" t="s">
        <v>25</v>
      </c>
      <c r="C40" s="20">
        <f t="shared" si="0"/>
        <v>0</v>
      </c>
      <c r="D40" s="12" t="s">
        <v>6</v>
      </c>
      <c r="E40" s="32">
        <f>E35/$C$31</f>
        <v>0.04</v>
      </c>
      <c r="F40" s="12" t="s">
        <v>6</v>
      </c>
      <c r="G40" s="32">
        <f>G35/$C$31</f>
        <v>0.08</v>
      </c>
      <c r="H40" s="12" t="s">
        <v>6</v>
      </c>
      <c r="I40" s="32">
        <f>I35/$C$31</f>
        <v>0.2</v>
      </c>
      <c r="J40" s="12" t="s">
        <v>6</v>
      </c>
      <c r="K40" s="32">
        <f>K35/$C$31</f>
        <v>0.04</v>
      </c>
      <c r="L40" s="12" t="s">
        <v>6</v>
      </c>
      <c r="M40" s="32">
        <f>M35/$C$31</f>
        <v>0.12</v>
      </c>
      <c r="N40" s="12" t="s">
        <v>6</v>
      </c>
      <c r="O40" s="32">
        <f>O35/$C$31</f>
        <v>0.2</v>
      </c>
      <c r="P40" s="12" t="s">
        <v>6</v>
      </c>
      <c r="Q40" s="32">
        <f>Q35/$C$31</f>
        <v>0.24</v>
      </c>
      <c r="R40" s="12" t="s">
        <v>6</v>
      </c>
      <c r="S40" s="32">
        <f>S35/$C$31</f>
        <v>0.24</v>
      </c>
      <c r="T40" s="12" t="s">
        <v>6</v>
      </c>
      <c r="U40" s="32">
        <f>U35/$C$31</f>
        <v>0.16</v>
      </c>
      <c r="V40" s="12" t="s">
        <v>6</v>
      </c>
      <c r="W40" s="32">
        <f>W35/$C$31</f>
        <v>0.16</v>
      </c>
      <c r="X40" s="12" t="s">
        <v>6</v>
      </c>
      <c r="Y40" s="32">
        <f>Y35/$C$31</f>
        <v>0.04</v>
      </c>
      <c r="Z40" s="12" t="s">
        <v>6</v>
      </c>
      <c r="AA40" s="32">
        <f>AA35/$C$31</f>
        <v>0.12</v>
      </c>
      <c r="AB40" s="12" t="s">
        <v>6</v>
      </c>
      <c r="AC40" s="32">
        <f>AC35/$C$31</f>
        <v>0.08</v>
      </c>
      <c r="AD40" s="12" t="s">
        <v>6</v>
      </c>
      <c r="AE40" s="32">
        <f>AE35/$C$31</f>
        <v>0.08</v>
      </c>
      <c r="AF40" s="12" t="s">
        <v>6</v>
      </c>
      <c r="AG40" s="32">
        <f>AG35/$C$31</f>
        <v>0.08</v>
      </c>
      <c r="AH40" s="12" t="s">
        <v>6</v>
      </c>
      <c r="AI40" s="32">
        <f>AI35/$C$31</f>
        <v>0.08</v>
      </c>
      <c r="AJ40" s="12" t="s">
        <v>6</v>
      </c>
      <c r="AK40" s="32">
        <f>AK35/$C$31</f>
        <v>0.04</v>
      </c>
      <c r="AL40" s="12" t="s">
        <v>6</v>
      </c>
      <c r="AM40" s="32">
        <f>AM35/$C$31</f>
        <v>0.16</v>
      </c>
      <c r="AN40" s="12" t="s">
        <v>6</v>
      </c>
      <c r="AO40" s="32">
        <f>AO35/$C$31</f>
        <v>0.08</v>
      </c>
      <c r="AP40" s="12" t="s">
        <v>6</v>
      </c>
      <c r="AQ40" s="32">
        <f>AQ35/$C$31</f>
        <v>0.12</v>
      </c>
      <c r="AR40" s="12" t="s">
        <v>6</v>
      </c>
      <c r="AS40" s="32">
        <f>AS35/$C$31</f>
        <v>0.08</v>
      </c>
      <c r="AT40" s="12" t="s">
        <v>6</v>
      </c>
      <c r="AU40" s="32">
        <f>AU35/$C$31</f>
        <v>0.08</v>
      </c>
      <c r="AV40" s="12" t="s">
        <v>6</v>
      </c>
      <c r="AW40" s="32">
        <f>AW35/$C$31</f>
        <v>0.04</v>
      </c>
      <c r="AX40" s="12" t="s">
        <v>6</v>
      </c>
      <c r="AY40" s="32">
        <f>AY35/$C$31</f>
        <v>0.08</v>
      </c>
      <c r="AZ40" s="12" t="s">
        <v>6</v>
      </c>
      <c r="BA40" s="32">
        <f>BA35/$C$31</f>
        <v>0.04</v>
      </c>
      <c r="BB40" s="12" t="s">
        <v>6</v>
      </c>
      <c r="BC40" s="32">
        <f>BC35/$C$31</f>
        <v>0.12</v>
      </c>
      <c r="BD40" s="12" t="s">
        <v>6</v>
      </c>
      <c r="BE40" s="32">
        <f>BE35/$C$31</f>
        <v>0.12</v>
      </c>
      <c r="BF40" s="12" t="s">
        <v>6</v>
      </c>
      <c r="BG40" s="32">
        <f>BG35/$C$31</f>
        <v>0.12</v>
      </c>
      <c r="BH40" s="12" t="s">
        <v>6</v>
      </c>
      <c r="BI40" s="32">
        <f>BI35/$C$31</f>
        <v>0.12</v>
      </c>
      <c r="BJ40" s="12" t="s">
        <v>6</v>
      </c>
      <c r="BK40" s="32">
        <f>BK35/$C$31</f>
        <v>0.08</v>
      </c>
      <c r="BL40" s="12" t="s">
        <v>6</v>
      </c>
      <c r="BM40" s="32">
        <f>BM35/$C$31</f>
        <v>0.12</v>
      </c>
      <c r="BO40" s="9"/>
      <c r="BP40" s="9"/>
      <c r="BQ40" s="9"/>
      <c r="BR40" s="9"/>
      <c r="BS40" s="9"/>
      <c r="BT40" s="9"/>
      <c r="BU40" s="9"/>
      <c r="BV40" s="9"/>
      <c r="BW40" s="9"/>
      <c r="BX40" s="9"/>
      <c r="BY40" s="9"/>
      <c r="BZ40" s="9"/>
      <c r="CA40" s="9"/>
      <c r="CB40" s="9"/>
      <c r="CC40" s="9"/>
      <c r="CD40" s="9"/>
      <c r="CE40" s="9"/>
      <c r="CF40" s="9"/>
      <c r="CG40" s="9"/>
    </row>
    <row r="41" spans="1:85" s="8" customFormat="1" ht="17.25" thickBot="1" x14ac:dyDescent="0.3">
      <c r="A41" s="15"/>
      <c r="B41" s="21" t="s">
        <v>34</v>
      </c>
      <c r="C41" s="22">
        <f t="shared" si="0"/>
        <v>0</v>
      </c>
      <c r="D41" s="25" t="s">
        <v>361</v>
      </c>
      <c r="E41" s="33">
        <f>E36/$C$31</f>
        <v>0.2</v>
      </c>
      <c r="F41" s="25" t="s">
        <v>361</v>
      </c>
      <c r="G41" s="33">
        <f>G36/$C$31</f>
        <v>0.16</v>
      </c>
      <c r="H41" s="25" t="s">
        <v>361</v>
      </c>
      <c r="I41" s="33">
        <f>I36/$C$31</f>
        <v>0.12</v>
      </c>
      <c r="J41" s="25" t="s">
        <v>361</v>
      </c>
      <c r="K41" s="33">
        <f>K36/$C$31</f>
        <v>0.48</v>
      </c>
      <c r="L41" s="25" t="s">
        <v>361</v>
      </c>
      <c r="M41" s="33">
        <f>M36/$C$31</f>
        <v>0.44</v>
      </c>
      <c r="N41" s="25" t="s">
        <v>361</v>
      </c>
      <c r="O41" s="33">
        <f>O36/$C$31</f>
        <v>0.32</v>
      </c>
      <c r="P41" s="25" t="s">
        <v>361</v>
      </c>
      <c r="Q41" s="33">
        <f>Q36/$C$31</f>
        <v>0.36</v>
      </c>
      <c r="R41" s="25" t="s">
        <v>361</v>
      </c>
      <c r="S41" s="33">
        <f>S36/$C$31</f>
        <v>0.32</v>
      </c>
      <c r="T41" s="25" t="s">
        <v>361</v>
      </c>
      <c r="U41" s="33">
        <f>U36/$C$31</f>
        <v>0.32</v>
      </c>
      <c r="V41" s="25" t="s">
        <v>361</v>
      </c>
      <c r="W41" s="33">
        <f>W36/$C$31</f>
        <v>0.24</v>
      </c>
      <c r="X41" s="25" t="s">
        <v>361</v>
      </c>
      <c r="Y41" s="33">
        <f>Y36/$C$31</f>
        <v>0.12</v>
      </c>
      <c r="Z41" s="25" t="s">
        <v>361</v>
      </c>
      <c r="AA41" s="33">
        <f>AA36/$C$31</f>
        <v>0.56000000000000005</v>
      </c>
      <c r="AB41" s="25" t="s">
        <v>361</v>
      </c>
      <c r="AC41" s="33">
        <f>AC36/$C$31</f>
        <v>0.44</v>
      </c>
      <c r="AD41" s="25" t="s">
        <v>361</v>
      </c>
      <c r="AE41" s="33">
        <f>AE36/$C$31</f>
        <v>0.44</v>
      </c>
      <c r="AF41" s="25" t="s">
        <v>361</v>
      </c>
      <c r="AG41" s="33">
        <f>AG36/$C$31</f>
        <v>0.48</v>
      </c>
      <c r="AH41" s="25" t="s">
        <v>361</v>
      </c>
      <c r="AI41" s="33">
        <f>AI36/$C$31</f>
        <v>0.16</v>
      </c>
      <c r="AJ41" s="25" t="s">
        <v>361</v>
      </c>
      <c r="AK41" s="33">
        <f>AK36/$C$31</f>
        <v>0.64</v>
      </c>
      <c r="AL41" s="25" t="s">
        <v>361</v>
      </c>
      <c r="AM41" s="33">
        <f>AM36/$C$31</f>
        <v>0.6</v>
      </c>
      <c r="AN41" s="25" t="s">
        <v>361</v>
      </c>
      <c r="AO41" s="33">
        <f>AO36/$C$31</f>
        <v>0.6</v>
      </c>
      <c r="AP41" s="25" t="s">
        <v>361</v>
      </c>
      <c r="AQ41" s="33">
        <f>AQ36/$C$31</f>
        <v>0.48</v>
      </c>
      <c r="AR41" s="25" t="s">
        <v>361</v>
      </c>
      <c r="AS41" s="33">
        <f>AS36/$C$31</f>
        <v>0.64</v>
      </c>
      <c r="AT41" s="25" t="s">
        <v>361</v>
      </c>
      <c r="AU41" s="33">
        <f>AU36/$C$31</f>
        <v>0.52</v>
      </c>
      <c r="AV41" s="25" t="s">
        <v>361</v>
      </c>
      <c r="AW41" s="33">
        <f>AW36/$C$31</f>
        <v>0.4</v>
      </c>
      <c r="AX41" s="25" t="s">
        <v>361</v>
      </c>
      <c r="AY41" s="33">
        <f>AY36/$C$31</f>
        <v>0.28000000000000003</v>
      </c>
      <c r="AZ41" s="25" t="s">
        <v>361</v>
      </c>
      <c r="BA41" s="33">
        <f>BA36/$C$31</f>
        <v>0.6</v>
      </c>
      <c r="BB41" s="25" t="s">
        <v>361</v>
      </c>
      <c r="BC41" s="33">
        <f>BC36/$C$31</f>
        <v>0.6</v>
      </c>
      <c r="BD41" s="25" t="s">
        <v>361</v>
      </c>
      <c r="BE41" s="33">
        <f>BE36/$C$31</f>
        <v>0.52</v>
      </c>
      <c r="BF41" s="25" t="s">
        <v>361</v>
      </c>
      <c r="BG41" s="33">
        <f>BG36/$C$31</f>
        <v>0.6</v>
      </c>
      <c r="BH41" s="25" t="s">
        <v>361</v>
      </c>
      <c r="BI41" s="33">
        <f>BI36/$C$31</f>
        <v>0.6</v>
      </c>
      <c r="BJ41" s="25" t="s">
        <v>361</v>
      </c>
      <c r="BK41" s="33">
        <f>BK36/$C$31</f>
        <v>0.6</v>
      </c>
      <c r="BL41" s="25" t="s">
        <v>361</v>
      </c>
      <c r="BM41" s="33">
        <f>BM36/$C$31</f>
        <v>0.64</v>
      </c>
      <c r="BO41" s="9"/>
      <c r="BP41" s="9"/>
      <c r="BQ41" s="9"/>
      <c r="BR41" s="9"/>
      <c r="BS41" s="9"/>
      <c r="BT41" s="9"/>
      <c r="BU41" s="9"/>
      <c r="BV41" s="9"/>
      <c r="BW41" s="9"/>
      <c r="BX41" s="9"/>
      <c r="BY41" s="9"/>
      <c r="BZ41" s="9"/>
      <c r="CA41" s="9"/>
      <c r="CB41" s="9"/>
      <c r="CC41" s="9"/>
      <c r="CD41" s="9"/>
      <c r="CE41" s="9"/>
      <c r="CF41" s="9"/>
      <c r="CG41" s="9"/>
    </row>
    <row r="42" spans="1:85" x14ac:dyDescent="0.25">
      <c r="D42" s="7"/>
      <c r="E42" s="30"/>
      <c r="F42" s="7"/>
      <c r="G42" s="30"/>
      <c r="H42" s="7"/>
      <c r="I42" s="30"/>
      <c r="J42" s="7"/>
      <c r="K42" s="30"/>
      <c r="L42" s="7"/>
      <c r="M42" s="30"/>
      <c r="N42" s="7"/>
      <c r="O42" s="30"/>
      <c r="P42" s="7"/>
      <c r="Q42" s="30"/>
      <c r="R42" s="7"/>
      <c r="S42" s="30"/>
      <c r="T42" s="7"/>
      <c r="U42" s="30"/>
      <c r="V42" s="7"/>
      <c r="W42" s="30"/>
      <c r="X42" s="7"/>
      <c r="Y42" s="30"/>
      <c r="Z42" s="7"/>
      <c r="AA42" s="30"/>
      <c r="AB42" s="7"/>
      <c r="AC42" s="30"/>
      <c r="AH42" s="7"/>
      <c r="AI42" s="30"/>
      <c r="BO42" s="9"/>
      <c r="BP42" s="3"/>
      <c r="BQ42" s="9"/>
      <c r="BR42" s="3"/>
      <c r="BS42" s="9"/>
      <c r="BT42" s="3"/>
      <c r="BU42" s="9"/>
      <c r="BV42" s="3"/>
      <c r="BW42" s="9"/>
      <c r="BX42" s="3"/>
      <c r="BY42" s="9"/>
      <c r="BZ42" s="3"/>
      <c r="CA42" s="9"/>
      <c r="CB42" s="3"/>
      <c r="CC42" s="9"/>
      <c r="CD42" s="3"/>
      <c r="CE42" s="9"/>
      <c r="CF42" s="3"/>
      <c r="CG42" s="9"/>
    </row>
    <row r="43" spans="1:85" x14ac:dyDescent="0.25">
      <c r="BO43" s="9"/>
      <c r="BP43" s="3"/>
      <c r="BQ43" s="9"/>
      <c r="BR43" s="3"/>
      <c r="BS43" s="9"/>
      <c r="BT43" s="3"/>
      <c r="BU43" s="9"/>
      <c r="BV43" s="3"/>
      <c r="BW43" s="9"/>
      <c r="BX43" s="3"/>
      <c r="BY43" s="9"/>
      <c r="BZ43" s="3"/>
      <c r="CA43" s="9"/>
      <c r="CB43" s="3"/>
      <c r="CC43" s="9"/>
      <c r="CD43" s="3"/>
      <c r="CE43" s="9"/>
      <c r="CF43" s="3"/>
      <c r="CG43" s="9"/>
    </row>
    <row r="44" spans="1:85" x14ac:dyDescent="0.25">
      <c r="BO44" s="9"/>
      <c r="BP44" s="3"/>
      <c r="BQ44" s="9"/>
      <c r="BR44" s="3"/>
      <c r="BS44" s="9"/>
      <c r="BT44" s="3"/>
      <c r="BU44" s="9"/>
      <c r="BV44" s="3"/>
      <c r="BW44" s="9"/>
      <c r="BX44" s="3"/>
      <c r="BY44" s="9"/>
      <c r="BZ44" s="3"/>
      <c r="CA44" s="9"/>
      <c r="CB44" s="3"/>
      <c r="CC44" s="9"/>
      <c r="CD44" s="3"/>
      <c r="CE44" s="9"/>
      <c r="CF44" s="3"/>
      <c r="CG44" s="9"/>
    </row>
    <row r="45" spans="1:85" s="8" customFormat="1" x14ac:dyDescent="0.25">
      <c r="BO45" s="44"/>
      <c r="BP45" s="44"/>
      <c r="BQ45" s="44"/>
      <c r="BR45" s="44"/>
      <c r="BS45" s="44"/>
      <c r="BT45" s="44"/>
      <c r="BU45" s="44"/>
      <c r="BV45" s="44"/>
      <c r="BW45" s="44"/>
      <c r="BX45" s="44"/>
      <c r="BY45" s="44"/>
      <c r="BZ45" s="44"/>
      <c r="CA45" s="44"/>
      <c r="CB45" s="44"/>
      <c r="CC45" s="44"/>
      <c r="CD45" s="44"/>
      <c r="CE45" s="44"/>
      <c r="CF45" s="9"/>
      <c r="CG45" s="45"/>
    </row>
    <row r="46" spans="1:85" x14ac:dyDescent="0.25">
      <c r="BO46" s="3"/>
      <c r="BP46" s="3"/>
      <c r="BQ46" s="3"/>
      <c r="BR46" s="3"/>
      <c r="BS46" s="3"/>
      <c r="BT46" s="3"/>
      <c r="BU46" s="3"/>
      <c r="BV46" s="3"/>
      <c r="BW46" s="3"/>
      <c r="BX46" s="3"/>
      <c r="BY46" s="3"/>
      <c r="BZ46" s="3"/>
      <c r="CA46" s="3"/>
      <c r="CB46" s="3"/>
      <c r="CC46" s="3"/>
      <c r="CD46" s="3"/>
      <c r="CE46" s="3"/>
      <c r="CF46" s="3"/>
      <c r="CG46" s="3"/>
    </row>
    <row r="47" spans="1:85" x14ac:dyDescent="0.25">
      <c r="BO47" s="3"/>
      <c r="BP47" s="3"/>
      <c r="BQ47" s="3"/>
      <c r="BR47" s="3"/>
      <c r="BS47" s="3"/>
      <c r="BT47" s="3"/>
      <c r="BU47" s="3"/>
      <c r="BV47" s="3"/>
      <c r="BW47" s="3"/>
      <c r="BX47" s="3"/>
      <c r="BY47" s="3"/>
      <c r="BZ47" s="3"/>
    </row>
    <row r="48" spans="1:85" x14ac:dyDescent="0.25">
      <c r="BO48" s="3"/>
      <c r="BP48" s="3"/>
      <c r="BQ48" s="3"/>
      <c r="BR48" s="3"/>
      <c r="BS48" s="3"/>
      <c r="BT48" s="3"/>
      <c r="BU48" s="3"/>
      <c r="BV48" s="3"/>
      <c r="BW48" s="3"/>
      <c r="BX48" s="3"/>
      <c r="BY48" s="3"/>
      <c r="BZ48" s="3"/>
    </row>
  </sheetData>
  <sheetProtection formatCells="0" formatColumns="0" formatRows="0" insertColumns="0" insertRows="0" insertHyperlinks="0" deleteColumns="0" deleteRows="0" sort="0" autoFilter="0" pivotTables="0"/>
  <mergeCells count="60">
    <mergeCell ref="BN38:BO38"/>
    <mergeCell ref="BP38:BQ38"/>
    <mergeCell ref="BR38:BS38"/>
    <mergeCell ref="BT38:BU38"/>
    <mergeCell ref="BV38:BW38"/>
    <mergeCell ref="BX38:BY38"/>
    <mergeCell ref="BZ31:CA31"/>
    <mergeCell ref="CB31:CC31"/>
    <mergeCell ref="CD31:CE31"/>
    <mergeCell ref="CF31:CG31"/>
    <mergeCell ref="BX32:BY32"/>
    <mergeCell ref="BX31:BY31"/>
    <mergeCell ref="BZ38:CA38"/>
    <mergeCell ref="CB38:CC38"/>
    <mergeCell ref="CD38:CE38"/>
    <mergeCell ref="CF38:CG38"/>
    <mergeCell ref="BZ32:CA32"/>
    <mergeCell ref="CB32:CC32"/>
    <mergeCell ref="CD32:CE32"/>
    <mergeCell ref="CF32:CG32"/>
    <mergeCell ref="BN32:BO32"/>
    <mergeCell ref="BP32:BQ32"/>
    <mergeCell ref="BR32:BS32"/>
    <mergeCell ref="BT32:BU32"/>
    <mergeCell ref="BV32:BW32"/>
    <mergeCell ref="BN31:BO31"/>
    <mergeCell ref="BP31:BQ31"/>
    <mergeCell ref="BR31:BS31"/>
    <mergeCell ref="BT31:BU31"/>
    <mergeCell ref="BV31:BW31"/>
    <mergeCell ref="BL31:BM31"/>
    <mergeCell ref="AL31:AM31"/>
    <mergeCell ref="AR31:AS31"/>
    <mergeCell ref="AT31:AU31"/>
    <mergeCell ref="AV31:AW31"/>
    <mergeCell ref="AX31:AY31"/>
    <mergeCell ref="AZ31:BA31"/>
    <mergeCell ref="BB31:BC31"/>
    <mergeCell ref="BD31:BE31"/>
    <mergeCell ref="BF31:BG31"/>
    <mergeCell ref="BH31:BI31"/>
    <mergeCell ref="BJ31:BK31"/>
    <mergeCell ref="AJ31:AK31"/>
    <mergeCell ref="N31:O31"/>
    <mergeCell ref="P31:Q31"/>
    <mergeCell ref="R31:S31"/>
    <mergeCell ref="T31:U31"/>
    <mergeCell ref="V31:W31"/>
    <mergeCell ref="X31:Y31"/>
    <mergeCell ref="Z31:AA31"/>
    <mergeCell ref="AB31:AC31"/>
    <mergeCell ref="AD31:AE31"/>
    <mergeCell ref="AF31:AG31"/>
    <mergeCell ref="AH31:AI31"/>
    <mergeCell ref="L31:M31"/>
    <mergeCell ref="A31:B31"/>
    <mergeCell ref="D31:E31"/>
    <mergeCell ref="F31:G31"/>
    <mergeCell ref="H31:I31"/>
    <mergeCell ref="J31:K31"/>
  </mergeCells>
  <conditionalFormatting sqref="D32:E36">
    <cfRule type="colorScale" priority="173">
      <colorScale>
        <cfvo type="min"/>
        <cfvo type="percentile" val="50"/>
        <cfvo type="max"/>
        <color rgb="FFF8696B"/>
        <color rgb="FFFFEB84"/>
        <color rgb="FF63BE7B"/>
      </colorScale>
    </cfRule>
  </conditionalFormatting>
  <conditionalFormatting sqref="F32:G36">
    <cfRule type="colorScale" priority="172">
      <colorScale>
        <cfvo type="min"/>
        <cfvo type="percentile" val="50"/>
        <cfvo type="max"/>
        <color rgb="FFF8696B"/>
        <color rgb="FFFFEB84"/>
        <color rgb="FF63BE7B"/>
      </colorScale>
    </cfRule>
  </conditionalFormatting>
  <conditionalFormatting sqref="D32:I36">
    <cfRule type="colorScale" priority="198">
      <colorScale>
        <cfvo type="min"/>
        <cfvo type="percentile" val="50"/>
        <cfvo type="max"/>
        <color rgb="FFF8696B"/>
        <color rgb="FFFFEB84"/>
        <color rgb="FF63BE7B"/>
      </colorScale>
    </cfRule>
  </conditionalFormatting>
  <conditionalFormatting sqref="D32:BM36">
    <cfRule type="colorScale" priority="197">
      <colorScale>
        <cfvo type="min"/>
        <cfvo type="percentile" val="50"/>
        <cfvo type="max"/>
        <color rgb="FFF8696B"/>
        <color rgb="FFFFEB84"/>
        <color rgb="FF63BE7B"/>
      </colorScale>
    </cfRule>
  </conditionalFormatting>
  <conditionalFormatting sqref="CG33:CG37">
    <cfRule type="colorScale" priority="196">
      <colorScale>
        <cfvo type="min"/>
        <cfvo type="percentile" val="50"/>
        <cfvo type="max"/>
        <color rgb="FFF8696B"/>
        <color rgb="FFFFEB84"/>
        <color rgb="FF63BE7B"/>
      </colorScale>
    </cfRule>
  </conditionalFormatting>
  <conditionalFormatting sqref="CE33:CE37">
    <cfRule type="colorScale" priority="195">
      <colorScale>
        <cfvo type="min"/>
        <cfvo type="percentile" val="50"/>
        <cfvo type="max"/>
        <color rgb="FFF8696B"/>
        <color rgb="FFFFEB84"/>
        <color rgb="FF63BE7B"/>
      </colorScale>
    </cfRule>
  </conditionalFormatting>
  <conditionalFormatting sqref="CC33:CC37">
    <cfRule type="colorScale" priority="194">
      <colorScale>
        <cfvo type="min"/>
        <cfvo type="percentile" val="50"/>
        <cfvo type="max"/>
        <color rgb="FFF8696B"/>
        <color rgb="FFFFEB84"/>
        <color rgb="FF63BE7B"/>
      </colorScale>
    </cfRule>
  </conditionalFormatting>
  <conditionalFormatting sqref="CA33:CA37">
    <cfRule type="colorScale" priority="193">
      <colorScale>
        <cfvo type="min"/>
        <cfvo type="percentile" val="50"/>
        <cfvo type="max"/>
        <color rgb="FFF8696B"/>
        <color rgb="FFFFEB84"/>
        <color rgb="FF63BE7B"/>
      </colorScale>
    </cfRule>
  </conditionalFormatting>
  <conditionalFormatting sqref="BY33:BY37">
    <cfRule type="colorScale" priority="192">
      <colorScale>
        <cfvo type="min"/>
        <cfvo type="percentile" val="50"/>
        <cfvo type="max"/>
        <color rgb="FFF8696B"/>
        <color rgb="FFFFEB84"/>
        <color rgb="FF63BE7B"/>
      </colorScale>
    </cfRule>
  </conditionalFormatting>
  <conditionalFormatting sqref="BW33:BW37">
    <cfRule type="colorScale" priority="191">
      <colorScale>
        <cfvo type="min"/>
        <cfvo type="percentile" val="50"/>
        <cfvo type="max"/>
        <color rgb="FFF8696B"/>
        <color rgb="FFFFEB84"/>
        <color rgb="FF63BE7B"/>
      </colorScale>
    </cfRule>
  </conditionalFormatting>
  <conditionalFormatting sqref="BU33:BU37">
    <cfRule type="colorScale" priority="190">
      <colorScale>
        <cfvo type="min"/>
        <cfvo type="percentile" val="50"/>
        <cfvo type="max"/>
        <color rgb="FFF8696B"/>
        <color rgb="FFFFEB84"/>
        <color rgb="FF63BE7B"/>
      </colorScale>
    </cfRule>
  </conditionalFormatting>
  <conditionalFormatting sqref="BS33:BS37">
    <cfRule type="colorScale" priority="189">
      <colorScale>
        <cfvo type="min"/>
        <cfvo type="percentile" val="50"/>
        <cfvo type="max"/>
        <color rgb="FFF8696B"/>
        <color rgb="FFFFEB84"/>
        <color rgb="FF63BE7B"/>
      </colorScale>
    </cfRule>
  </conditionalFormatting>
  <conditionalFormatting sqref="BQ33:BQ37">
    <cfRule type="colorScale" priority="188">
      <colorScale>
        <cfvo type="min"/>
        <cfvo type="percentile" val="50"/>
        <cfvo type="max"/>
        <color rgb="FFF8696B"/>
        <color rgb="FFFFEB84"/>
        <color rgb="FF63BE7B"/>
      </colorScale>
    </cfRule>
  </conditionalFormatting>
  <conditionalFormatting sqref="BO33:BO37">
    <cfRule type="colorScale" priority="187">
      <colorScale>
        <cfvo type="min"/>
        <cfvo type="percentile" val="50"/>
        <cfvo type="max"/>
        <color rgb="FFF8696B"/>
        <color rgb="FFFFEB84"/>
        <color rgb="FF63BE7B"/>
      </colorScale>
    </cfRule>
  </conditionalFormatting>
  <conditionalFormatting sqref="D37:D41">
    <cfRule type="colorScale" priority="186">
      <colorScale>
        <cfvo type="min"/>
        <cfvo type="percentile" val="50"/>
        <cfvo type="max"/>
        <color rgb="FFF8696B"/>
        <color rgb="FFFFEB84"/>
        <color rgb="FF63BE7B"/>
      </colorScale>
    </cfRule>
  </conditionalFormatting>
  <conditionalFormatting sqref="D37:D41">
    <cfRule type="colorScale" priority="185">
      <colorScale>
        <cfvo type="min"/>
        <cfvo type="percentile" val="50"/>
        <cfvo type="max"/>
        <color rgb="FFF8696B"/>
        <color rgb="FFFFEB84"/>
        <color rgb="FF63BE7B"/>
      </colorScale>
    </cfRule>
  </conditionalFormatting>
  <conditionalFormatting sqref="D37:D41">
    <cfRule type="colorScale" priority="184">
      <colorScale>
        <cfvo type="min"/>
        <cfvo type="percentile" val="50"/>
        <cfvo type="max"/>
        <color rgb="FFF8696B"/>
        <color rgb="FFFFEB84"/>
        <color rgb="FF63BE7B"/>
      </colorScale>
    </cfRule>
  </conditionalFormatting>
  <conditionalFormatting sqref="AF37:AF41">
    <cfRule type="colorScale" priority="124">
      <colorScale>
        <cfvo type="min"/>
        <cfvo type="percentile" val="50"/>
        <cfvo type="max"/>
        <color rgb="FFF8696B"/>
        <color rgb="FFFFEB84"/>
        <color rgb="FF63BE7B"/>
      </colorScale>
    </cfRule>
  </conditionalFormatting>
  <conditionalFormatting sqref="AF37:AF41">
    <cfRule type="colorScale" priority="123">
      <colorScale>
        <cfvo type="min"/>
        <cfvo type="percentile" val="50"/>
        <cfvo type="max"/>
        <color rgb="FFF8696B"/>
        <color rgb="FFFFEB84"/>
        <color rgb="FF63BE7B"/>
      </colorScale>
    </cfRule>
  </conditionalFormatting>
  <conditionalFormatting sqref="F37:F41">
    <cfRule type="colorScale" priority="183">
      <colorScale>
        <cfvo type="min"/>
        <cfvo type="percentile" val="50"/>
        <cfvo type="max"/>
        <color rgb="FFF8696B"/>
        <color rgb="FFFFEB84"/>
        <color rgb="FF63BE7B"/>
      </colorScale>
    </cfRule>
  </conditionalFormatting>
  <conditionalFormatting sqref="F37:F41">
    <cfRule type="colorScale" priority="182">
      <colorScale>
        <cfvo type="min"/>
        <cfvo type="percentile" val="50"/>
        <cfvo type="max"/>
        <color rgb="FFF8696B"/>
        <color rgb="FFFFEB84"/>
        <color rgb="FF63BE7B"/>
      </colorScale>
    </cfRule>
  </conditionalFormatting>
  <conditionalFormatting sqref="F37:F41">
    <cfRule type="colorScale" priority="181">
      <colorScale>
        <cfvo type="min"/>
        <cfvo type="percentile" val="50"/>
        <cfvo type="max"/>
        <color rgb="FFF8696B"/>
        <color rgb="FFFFEB84"/>
        <color rgb="FF63BE7B"/>
      </colorScale>
    </cfRule>
  </conditionalFormatting>
  <conditionalFormatting sqref="H37:H41">
    <cfRule type="colorScale" priority="180">
      <colorScale>
        <cfvo type="min"/>
        <cfvo type="percentile" val="50"/>
        <cfvo type="max"/>
        <color rgb="FFF8696B"/>
        <color rgb="FFFFEB84"/>
        <color rgb="FF63BE7B"/>
      </colorScale>
    </cfRule>
  </conditionalFormatting>
  <conditionalFormatting sqref="H37:H41">
    <cfRule type="colorScale" priority="179">
      <colorScale>
        <cfvo type="min"/>
        <cfvo type="percentile" val="50"/>
        <cfvo type="max"/>
        <color rgb="FFF8696B"/>
        <color rgb="FFFFEB84"/>
        <color rgb="FF63BE7B"/>
      </colorScale>
    </cfRule>
  </conditionalFormatting>
  <conditionalFormatting sqref="H37:H41">
    <cfRule type="colorScale" priority="178">
      <colorScale>
        <cfvo type="min"/>
        <cfvo type="percentile" val="50"/>
        <cfvo type="max"/>
        <color rgb="FFF8696B"/>
        <color rgb="FFFFEB84"/>
        <color rgb="FF63BE7B"/>
      </colorScale>
    </cfRule>
  </conditionalFormatting>
  <conditionalFormatting sqref="J37:J41">
    <cfRule type="colorScale" priority="177">
      <colorScale>
        <cfvo type="min"/>
        <cfvo type="percentile" val="50"/>
        <cfvo type="max"/>
        <color rgb="FFF8696B"/>
        <color rgb="FFFFEB84"/>
        <color rgb="FF63BE7B"/>
      </colorScale>
    </cfRule>
  </conditionalFormatting>
  <conditionalFormatting sqref="J37:J41">
    <cfRule type="colorScale" priority="176">
      <colorScale>
        <cfvo type="min"/>
        <cfvo type="percentile" val="50"/>
        <cfvo type="max"/>
        <color rgb="FFF8696B"/>
        <color rgb="FFFFEB84"/>
        <color rgb="FF63BE7B"/>
      </colorScale>
    </cfRule>
  </conditionalFormatting>
  <conditionalFormatting sqref="J37:J41">
    <cfRule type="colorScale" priority="175">
      <colorScale>
        <cfvo type="min"/>
        <cfvo type="percentile" val="50"/>
        <cfvo type="max"/>
        <color rgb="FFF8696B"/>
        <color rgb="FFFFEB84"/>
        <color rgb="FF63BE7B"/>
      </colorScale>
    </cfRule>
  </conditionalFormatting>
  <conditionalFormatting sqref="E37:E41">
    <cfRule type="colorScale" priority="174">
      <colorScale>
        <cfvo type="min"/>
        <cfvo type="percentile" val="50"/>
        <cfvo type="max"/>
        <color rgb="FFF8696B"/>
        <color rgb="FFFFEB84"/>
        <color rgb="FF63BE7B"/>
      </colorScale>
    </cfRule>
  </conditionalFormatting>
  <conditionalFormatting sqref="G37:G41">
    <cfRule type="colorScale" priority="171">
      <colorScale>
        <cfvo type="min"/>
        <cfvo type="percentile" val="50"/>
        <cfvo type="max"/>
        <color rgb="FFF8696B"/>
        <color rgb="FFFFEB84"/>
        <color rgb="FF63BE7B"/>
      </colorScale>
    </cfRule>
  </conditionalFormatting>
  <conditionalFormatting sqref="H32:I41">
    <cfRule type="colorScale" priority="170">
      <colorScale>
        <cfvo type="min"/>
        <cfvo type="percentile" val="50"/>
        <cfvo type="max"/>
        <color rgb="FFF8696B"/>
        <color rgb="FFFFEB84"/>
        <color rgb="FF63BE7B"/>
      </colorScale>
    </cfRule>
  </conditionalFormatting>
  <conditionalFormatting sqref="H32:I36">
    <cfRule type="colorScale" priority="169">
      <colorScale>
        <cfvo type="min"/>
        <cfvo type="percentile" val="50"/>
        <cfvo type="max"/>
        <color rgb="FFF8696B"/>
        <color rgb="FFFFEB84"/>
        <color rgb="FF63BE7B"/>
      </colorScale>
    </cfRule>
  </conditionalFormatting>
  <conditionalFormatting sqref="H37:I41">
    <cfRule type="colorScale" priority="168">
      <colorScale>
        <cfvo type="min"/>
        <cfvo type="percentile" val="50"/>
        <cfvo type="max"/>
        <color rgb="FFF8696B"/>
        <color rgb="FFFFEB84"/>
        <color rgb="FF63BE7B"/>
      </colorScale>
    </cfRule>
  </conditionalFormatting>
  <conditionalFormatting sqref="J32:K36">
    <cfRule type="colorScale" priority="167">
      <colorScale>
        <cfvo type="min"/>
        <cfvo type="percentile" val="50"/>
        <cfvo type="max"/>
        <color rgb="FFF8696B"/>
        <color rgb="FFFFEB84"/>
        <color rgb="FF63BE7B"/>
      </colorScale>
    </cfRule>
  </conditionalFormatting>
  <conditionalFormatting sqref="J37:K41">
    <cfRule type="colorScale" priority="166">
      <colorScale>
        <cfvo type="min"/>
        <cfvo type="percentile" val="50"/>
        <cfvo type="max"/>
        <color rgb="FFF8696B"/>
        <color rgb="FFFFEB84"/>
        <color rgb="FF63BE7B"/>
      </colorScale>
    </cfRule>
  </conditionalFormatting>
  <conditionalFormatting sqref="L37:L41">
    <cfRule type="colorScale" priority="165">
      <colorScale>
        <cfvo type="min"/>
        <cfvo type="percentile" val="50"/>
        <cfvo type="max"/>
        <color rgb="FFF8696B"/>
        <color rgb="FFFFEB84"/>
        <color rgb="FF63BE7B"/>
      </colorScale>
    </cfRule>
  </conditionalFormatting>
  <conditionalFormatting sqref="L37:L41">
    <cfRule type="colorScale" priority="164">
      <colorScale>
        <cfvo type="min"/>
        <cfvo type="percentile" val="50"/>
        <cfvo type="max"/>
        <color rgb="FFF8696B"/>
        <color rgb="FFFFEB84"/>
        <color rgb="FF63BE7B"/>
      </colorScale>
    </cfRule>
  </conditionalFormatting>
  <conditionalFormatting sqref="L37:L41">
    <cfRule type="colorScale" priority="163">
      <colorScale>
        <cfvo type="min"/>
        <cfvo type="percentile" val="50"/>
        <cfvo type="max"/>
        <color rgb="FFF8696B"/>
        <color rgb="FFFFEB84"/>
        <color rgb="FF63BE7B"/>
      </colorScale>
    </cfRule>
  </conditionalFormatting>
  <conditionalFormatting sqref="L37:M41">
    <cfRule type="colorScale" priority="162">
      <colorScale>
        <cfvo type="min"/>
        <cfvo type="percentile" val="50"/>
        <cfvo type="max"/>
        <color rgb="FFF8696B"/>
        <color rgb="FFFFEB84"/>
        <color rgb="FF63BE7B"/>
      </colorScale>
    </cfRule>
  </conditionalFormatting>
  <conditionalFormatting sqref="N37:N41">
    <cfRule type="colorScale" priority="161">
      <colorScale>
        <cfvo type="min"/>
        <cfvo type="percentile" val="50"/>
        <cfvo type="max"/>
        <color rgb="FFF8696B"/>
        <color rgb="FFFFEB84"/>
        <color rgb="FF63BE7B"/>
      </colorScale>
    </cfRule>
  </conditionalFormatting>
  <conditionalFormatting sqref="N37:N41">
    <cfRule type="colorScale" priority="160">
      <colorScale>
        <cfvo type="min"/>
        <cfvo type="percentile" val="50"/>
        <cfvo type="max"/>
        <color rgb="FFF8696B"/>
        <color rgb="FFFFEB84"/>
        <color rgb="FF63BE7B"/>
      </colorScale>
    </cfRule>
  </conditionalFormatting>
  <conditionalFormatting sqref="N37:N41">
    <cfRule type="colorScale" priority="159">
      <colorScale>
        <cfvo type="min"/>
        <cfvo type="percentile" val="50"/>
        <cfvo type="max"/>
        <color rgb="FFF8696B"/>
        <color rgb="FFFFEB84"/>
        <color rgb="FF63BE7B"/>
      </colorScale>
    </cfRule>
  </conditionalFormatting>
  <conditionalFormatting sqref="N37:O41">
    <cfRule type="colorScale" priority="158">
      <colorScale>
        <cfvo type="min"/>
        <cfvo type="percentile" val="50"/>
        <cfvo type="max"/>
        <color rgb="FFF8696B"/>
        <color rgb="FFFFEB84"/>
        <color rgb="FF63BE7B"/>
      </colorScale>
    </cfRule>
  </conditionalFormatting>
  <conditionalFormatting sqref="P37:P41">
    <cfRule type="colorScale" priority="157">
      <colorScale>
        <cfvo type="min"/>
        <cfvo type="percentile" val="50"/>
        <cfvo type="max"/>
        <color rgb="FFF8696B"/>
        <color rgb="FFFFEB84"/>
        <color rgb="FF63BE7B"/>
      </colorScale>
    </cfRule>
  </conditionalFormatting>
  <conditionalFormatting sqref="P37:P41">
    <cfRule type="colorScale" priority="156">
      <colorScale>
        <cfvo type="min"/>
        <cfvo type="percentile" val="50"/>
        <cfvo type="max"/>
        <color rgb="FFF8696B"/>
        <color rgb="FFFFEB84"/>
        <color rgb="FF63BE7B"/>
      </colorScale>
    </cfRule>
  </conditionalFormatting>
  <conditionalFormatting sqref="P37:P41">
    <cfRule type="colorScale" priority="155">
      <colorScale>
        <cfvo type="min"/>
        <cfvo type="percentile" val="50"/>
        <cfvo type="max"/>
        <color rgb="FFF8696B"/>
        <color rgb="FFFFEB84"/>
        <color rgb="FF63BE7B"/>
      </colorScale>
    </cfRule>
  </conditionalFormatting>
  <conditionalFormatting sqref="P37:Q41">
    <cfRule type="colorScale" priority="154">
      <colorScale>
        <cfvo type="min"/>
        <cfvo type="percentile" val="50"/>
        <cfvo type="max"/>
        <color rgb="FFF8696B"/>
        <color rgb="FFFFEB84"/>
        <color rgb="FF63BE7B"/>
      </colorScale>
    </cfRule>
  </conditionalFormatting>
  <conditionalFormatting sqref="R37:R41">
    <cfRule type="colorScale" priority="153">
      <colorScale>
        <cfvo type="min"/>
        <cfvo type="percentile" val="50"/>
        <cfvo type="max"/>
        <color rgb="FFF8696B"/>
        <color rgb="FFFFEB84"/>
        <color rgb="FF63BE7B"/>
      </colorScale>
    </cfRule>
  </conditionalFormatting>
  <conditionalFormatting sqref="R37:R41">
    <cfRule type="colorScale" priority="152">
      <colorScale>
        <cfvo type="min"/>
        <cfvo type="percentile" val="50"/>
        <cfvo type="max"/>
        <color rgb="FFF8696B"/>
        <color rgb="FFFFEB84"/>
        <color rgb="FF63BE7B"/>
      </colorScale>
    </cfRule>
  </conditionalFormatting>
  <conditionalFormatting sqref="R37:R41">
    <cfRule type="colorScale" priority="151">
      <colorScale>
        <cfvo type="min"/>
        <cfvo type="percentile" val="50"/>
        <cfvo type="max"/>
        <color rgb="FFF8696B"/>
        <color rgb="FFFFEB84"/>
        <color rgb="FF63BE7B"/>
      </colorScale>
    </cfRule>
  </conditionalFormatting>
  <conditionalFormatting sqref="R37:S41">
    <cfRule type="colorScale" priority="150">
      <colorScale>
        <cfvo type="min"/>
        <cfvo type="percentile" val="50"/>
        <cfvo type="max"/>
        <color rgb="FFF8696B"/>
        <color rgb="FFFFEB84"/>
        <color rgb="FF63BE7B"/>
      </colorScale>
    </cfRule>
  </conditionalFormatting>
  <conditionalFormatting sqref="T37:T41">
    <cfRule type="colorScale" priority="149">
      <colorScale>
        <cfvo type="min"/>
        <cfvo type="percentile" val="50"/>
        <cfvo type="max"/>
        <color rgb="FFF8696B"/>
        <color rgb="FFFFEB84"/>
        <color rgb="FF63BE7B"/>
      </colorScale>
    </cfRule>
  </conditionalFormatting>
  <conditionalFormatting sqref="T37:T41">
    <cfRule type="colorScale" priority="148">
      <colorScale>
        <cfvo type="min"/>
        <cfvo type="percentile" val="50"/>
        <cfvo type="max"/>
        <color rgb="FFF8696B"/>
        <color rgb="FFFFEB84"/>
        <color rgb="FF63BE7B"/>
      </colorScale>
    </cfRule>
  </conditionalFormatting>
  <conditionalFormatting sqref="T37:T41">
    <cfRule type="colorScale" priority="147">
      <colorScale>
        <cfvo type="min"/>
        <cfvo type="percentile" val="50"/>
        <cfvo type="max"/>
        <color rgb="FFF8696B"/>
        <color rgb="FFFFEB84"/>
        <color rgb="FF63BE7B"/>
      </colorScale>
    </cfRule>
  </conditionalFormatting>
  <conditionalFormatting sqref="T37:U41">
    <cfRule type="colorScale" priority="146">
      <colorScale>
        <cfvo type="min"/>
        <cfvo type="percentile" val="50"/>
        <cfvo type="max"/>
        <color rgb="FFF8696B"/>
        <color rgb="FFFFEB84"/>
        <color rgb="FF63BE7B"/>
      </colorScale>
    </cfRule>
  </conditionalFormatting>
  <conditionalFormatting sqref="V37:V41">
    <cfRule type="colorScale" priority="145">
      <colorScale>
        <cfvo type="min"/>
        <cfvo type="percentile" val="50"/>
        <cfvo type="max"/>
        <color rgb="FFF8696B"/>
        <color rgb="FFFFEB84"/>
        <color rgb="FF63BE7B"/>
      </colorScale>
    </cfRule>
  </conditionalFormatting>
  <conditionalFormatting sqref="V37:V41">
    <cfRule type="colorScale" priority="144">
      <colorScale>
        <cfvo type="min"/>
        <cfvo type="percentile" val="50"/>
        <cfvo type="max"/>
        <color rgb="FFF8696B"/>
        <color rgb="FFFFEB84"/>
        <color rgb="FF63BE7B"/>
      </colorScale>
    </cfRule>
  </conditionalFormatting>
  <conditionalFormatting sqref="V37:V41">
    <cfRule type="colorScale" priority="143">
      <colorScale>
        <cfvo type="min"/>
        <cfvo type="percentile" val="50"/>
        <cfvo type="max"/>
        <color rgb="FFF8696B"/>
        <color rgb="FFFFEB84"/>
        <color rgb="FF63BE7B"/>
      </colorScale>
    </cfRule>
  </conditionalFormatting>
  <conditionalFormatting sqref="V37:W41">
    <cfRule type="colorScale" priority="142">
      <colorScale>
        <cfvo type="min"/>
        <cfvo type="percentile" val="50"/>
        <cfvo type="max"/>
        <color rgb="FFF8696B"/>
        <color rgb="FFFFEB84"/>
        <color rgb="FF63BE7B"/>
      </colorScale>
    </cfRule>
  </conditionalFormatting>
  <conditionalFormatting sqref="X37:X41">
    <cfRule type="colorScale" priority="141">
      <colorScale>
        <cfvo type="min"/>
        <cfvo type="percentile" val="50"/>
        <cfvo type="max"/>
        <color rgb="FFF8696B"/>
        <color rgb="FFFFEB84"/>
        <color rgb="FF63BE7B"/>
      </colorScale>
    </cfRule>
  </conditionalFormatting>
  <conditionalFormatting sqref="X37:X41">
    <cfRule type="colorScale" priority="140">
      <colorScale>
        <cfvo type="min"/>
        <cfvo type="percentile" val="50"/>
        <cfvo type="max"/>
        <color rgb="FFF8696B"/>
        <color rgb="FFFFEB84"/>
        <color rgb="FF63BE7B"/>
      </colorScale>
    </cfRule>
  </conditionalFormatting>
  <conditionalFormatting sqref="X37:X41">
    <cfRule type="colorScale" priority="139">
      <colorScale>
        <cfvo type="min"/>
        <cfvo type="percentile" val="50"/>
        <cfvo type="max"/>
        <color rgb="FFF8696B"/>
        <color rgb="FFFFEB84"/>
        <color rgb="FF63BE7B"/>
      </colorScale>
    </cfRule>
  </conditionalFormatting>
  <conditionalFormatting sqref="X37:Y41">
    <cfRule type="colorScale" priority="138">
      <colorScale>
        <cfvo type="min"/>
        <cfvo type="percentile" val="50"/>
        <cfvo type="max"/>
        <color rgb="FFF8696B"/>
        <color rgb="FFFFEB84"/>
        <color rgb="FF63BE7B"/>
      </colorScale>
    </cfRule>
  </conditionalFormatting>
  <conditionalFormatting sqref="Z37:Z41">
    <cfRule type="colorScale" priority="137">
      <colorScale>
        <cfvo type="min"/>
        <cfvo type="percentile" val="50"/>
        <cfvo type="max"/>
        <color rgb="FFF8696B"/>
        <color rgb="FFFFEB84"/>
        <color rgb="FF63BE7B"/>
      </colorScale>
    </cfRule>
  </conditionalFormatting>
  <conditionalFormatting sqref="Z37:Z41">
    <cfRule type="colorScale" priority="136">
      <colorScale>
        <cfvo type="min"/>
        <cfvo type="percentile" val="50"/>
        <cfvo type="max"/>
        <color rgb="FFF8696B"/>
        <color rgb="FFFFEB84"/>
        <color rgb="FF63BE7B"/>
      </colorScale>
    </cfRule>
  </conditionalFormatting>
  <conditionalFormatting sqref="Z37:Z41">
    <cfRule type="colorScale" priority="135">
      <colorScale>
        <cfvo type="min"/>
        <cfvo type="percentile" val="50"/>
        <cfvo type="max"/>
        <color rgb="FFF8696B"/>
        <color rgb="FFFFEB84"/>
        <color rgb="FF63BE7B"/>
      </colorScale>
    </cfRule>
  </conditionalFormatting>
  <conditionalFormatting sqref="Z37:AA41">
    <cfRule type="colorScale" priority="134">
      <colorScale>
        <cfvo type="min"/>
        <cfvo type="percentile" val="50"/>
        <cfvo type="max"/>
        <color rgb="FFF8696B"/>
        <color rgb="FFFFEB84"/>
        <color rgb="FF63BE7B"/>
      </colorScale>
    </cfRule>
  </conditionalFormatting>
  <conditionalFormatting sqref="AB37:AB41">
    <cfRule type="colorScale" priority="133">
      <colorScale>
        <cfvo type="min"/>
        <cfvo type="percentile" val="50"/>
        <cfvo type="max"/>
        <color rgb="FFF8696B"/>
        <color rgb="FFFFEB84"/>
        <color rgb="FF63BE7B"/>
      </colorScale>
    </cfRule>
  </conditionalFormatting>
  <conditionalFormatting sqref="AB37:AB41">
    <cfRule type="colorScale" priority="132">
      <colorScale>
        <cfvo type="min"/>
        <cfvo type="percentile" val="50"/>
        <cfvo type="max"/>
        <color rgb="FFF8696B"/>
        <color rgb="FFFFEB84"/>
        <color rgb="FF63BE7B"/>
      </colorScale>
    </cfRule>
  </conditionalFormatting>
  <conditionalFormatting sqref="AB37:AB41">
    <cfRule type="colorScale" priority="131">
      <colorScale>
        <cfvo type="min"/>
        <cfvo type="percentile" val="50"/>
        <cfvo type="max"/>
        <color rgb="FFF8696B"/>
        <color rgb="FFFFEB84"/>
        <color rgb="FF63BE7B"/>
      </colorScale>
    </cfRule>
  </conditionalFormatting>
  <conditionalFormatting sqref="AB37:AC41">
    <cfRule type="colorScale" priority="130">
      <colorScale>
        <cfvo type="min"/>
        <cfvo type="percentile" val="50"/>
        <cfvo type="max"/>
        <color rgb="FFF8696B"/>
        <color rgb="FFFFEB84"/>
        <color rgb="FF63BE7B"/>
      </colorScale>
    </cfRule>
  </conditionalFormatting>
  <conditionalFormatting sqref="AD37:AD41">
    <cfRule type="colorScale" priority="129">
      <colorScale>
        <cfvo type="min"/>
        <cfvo type="percentile" val="50"/>
        <cfvo type="max"/>
        <color rgb="FFF8696B"/>
        <color rgb="FFFFEB84"/>
        <color rgb="FF63BE7B"/>
      </colorScale>
    </cfRule>
  </conditionalFormatting>
  <conditionalFormatting sqref="AD37:AD41">
    <cfRule type="colorScale" priority="128">
      <colorScale>
        <cfvo type="min"/>
        <cfvo type="percentile" val="50"/>
        <cfvo type="max"/>
        <color rgb="FFF8696B"/>
        <color rgb="FFFFEB84"/>
        <color rgb="FF63BE7B"/>
      </colorScale>
    </cfRule>
  </conditionalFormatting>
  <conditionalFormatting sqref="AD37:AD41">
    <cfRule type="colorScale" priority="127">
      <colorScale>
        <cfvo type="min"/>
        <cfvo type="percentile" val="50"/>
        <cfvo type="max"/>
        <color rgb="FFF8696B"/>
        <color rgb="FFFFEB84"/>
        <color rgb="FF63BE7B"/>
      </colorScale>
    </cfRule>
  </conditionalFormatting>
  <conditionalFormatting sqref="AD37:AE41">
    <cfRule type="colorScale" priority="126">
      <colorScale>
        <cfvo type="min"/>
        <cfvo type="percentile" val="50"/>
        <cfvo type="max"/>
        <color rgb="FFF8696B"/>
        <color rgb="FFFFEB84"/>
        <color rgb="FF63BE7B"/>
      </colorScale>
    </cfRule>
  </conditionalFormatting>
  <conditionalFormatting sqref="AF37:AF41">
    <cfRule type="colorScale" priority="125">
      <colorScale>
        <cfvo type="min"/>
        <cfvo type="percentile" val="50"/>
        <cfvo type="max"/>
        <color rgb="FFF8696B"/>
        <color rgb="FFFFEB84"/>
        <color rgb="FF63BE7B"/>
      </colorScale>
    </cfRule>
  </conditionalFormatting>
  <conditionalFormatting sqref="AF37:AG41">
    <cfRule type="colorScale" priority="122">
      <colorScale>
        <cfvo type="min"/>
        <cfvo type="percentile" val="50"/>
        <cfvo type="max"/>
        <color rgb="FFF8696B"/>
        <color rgb="FFFFEB84"/>
        <color rgb="FF63BE7B"/>
      </colorScale>
    </cfRule>
  </conditionalFormatting>
  <conditionalFormatting sqref="AH37:AH41">
    <cfRule type="colorScale" priority="121">
      <colorScale>
        <cfvo type="min"/>
        <cfvo type="percentile" val="50"/>
        <cfvo type="max"/>
        <color rgb="FFF8696B"/>
        <color rgb="FFFFEB84"/>
        <color rgb="FF63BE7B"/>
      </colorScale>
    </cfRule>
  </conditionalFormatting>
  <conditionalFormatting sqref="AH37:AH41">
    <cfRule type="colorScale" priority="120">
      <colorScale>
        <cfvo type="min"/>
        <cfvo type="percentile" val="50"/>
        <cfvo type="max"/>
        <color rgb="FFF8696B"/>
        <color rgb="FFFFEB84"/>
        <color rgb="FF63BE7B"/>
      </colorScale>
    </cfRule>
  </conditionalFormatting>
  <conditionalFormatting sqref="AH37:AH41">
    <cfRule type="colorScale" priority="119">
      <colorScale>
        <cfvo type="min"/>
        <cfvo type="percentile" val="50"/>
        <cfvo type="max"/>
        <color rgb="FFF8696B"/>
        <color rgb="FFFFEB84"/>
        <color rgb="FF63BE7B"/>
      </colorScale>
    </cfRule>
  </conditionalFormatting>
  <conditionalFormatting sqref="AH37:AI41">
    <cfRule type="colorScale" priority="118">
      <colorScale>
        <cfvo type="min"/>
        <cfvo type="percentile" val="50"/>
        <cfvo type="max"/>
        <color rgb="FFF8696B"/>
        <color rgb="FFFFEB84"/>
        <color rgb="FF63BE7B"/>
      </colorScale>
    </cfRule>
  </conditionalFormatting>
  <conditionalFormatting sqref="AJ37:AJ41">
    <cfRule type="colorScale" priority="117">
      <colorScale>
        <cfvo type="min"/>
        <cfvo type="percentile" val="50"/>
        <cfvo type="max"/>
        <color rgb="FFF8696B"/>
        <color rgb="FFFFEB84"/>
        <color rgb="FF63BE7B"/>
      </colorScale>
    </cfRule>
  </conditionalFormatting>
  <conditionalFormatting sqref="AJ37:AJ41">
    <cfRule type="colorScale" priority="116">
      <colorScale>
        <cfvo type="min"/>
        <cfvo type="percentile" val="50"/>
        <cfvo type="max"/>
        <color rgb="FFF8696B"/>
        <color rgb="FFFFEB84"/>
        <color rgb="FF63BE7B"/>
      </colorScale>
    </cfRule>
  </conditionalFormatting>
  <conditionalFormatting sqref="AJ37:AJ41">
    <cfRule type="colorScale" priority="115">
      <colorScale>
        <cfvo type="min"/>
        <cfvo type="percentile" val="50"/>
        <cfvo type="max"/>
        <color rgb="FFF8696B"/>
        <color rgb="FFFFEB84"/>
        <color rgb="FF63BE7B"/>
      </colorScale>
    </cfRule>
  </conditionalFormatting>
  <conditionalFormatting sqref="AJ37:AK41">
    <cfRule type="colorScale" priority="114">
      <colorScale>
        <cfvo type="min"/>
        <cfvo type="percentile" val="50"/>
        <cfvo type="max"/>
        <color rgb="FFF8696B"/>
        <color rgb="FFFFEB84"/>
        <color rgb="FF63BE7B"/>
      </colorScale>
    </cfRule>
  </conditionalFormatting>
  <conditionalFormatting sqref="AL37:AL41">
    <cfRule type="colorScale" priority="113">
      <colorScale>
        <cfvo type="min"/>
        <cfvo type="percentile" val="50"/>
        <cfvo type="max"/>
        <color rgb="FFF8696B"/>
        <color rgb="FFFFEB84"/>
        <color rgb="FF63BE7B"/>
      </colorScale>
    </cfRule>
  </conditionalFormatting>
  <conditionalFormatting sqref="AL37:AL41">
    <cfRule type="colorScale" priority="112">
      <colorScale>
        <cfvo type="min"/>
        <cfvo type="percentile" val="50"/>
        <cfvo type="max"/>
        <color rgb="FFF8696B"/>
        <color rgb="FFFFEB84"/>
        <color rgb="FF63BE7B"/>
      </colorScale>
    </cfRule>
  </conditionalFormatting>
  <conditionalFormatting sqref="AL37:AL41">
    <cfRule type="colorScale" priority="111">
      <colorScale>
        <cfvo type="min"/>
        <cfvo type="percentile" val="50"/>
        <cfvo type="max"/>
        <color rgb="FFF8696B"/>
        <color rgb="FFFFEB84"/>
        <color rgb="FF63BE7B"/>
      </colorScale>
    </cfRule>
  </conditionalFormatting>
  <conditionalFormatting sqref="AL37:AM41">
    <cfRule type="colorScale" priority="110">
      <colorScale>
        <cfvo type="min"/>
        <cfvo type="percentile" val="50"/>
        <cfvo type="max"/>
        <color rgb="FFF8696B"/>
        <color rgb="FFFFEB84"/>
        <color rgb="FF63BE7B"/>
      </colorScale>
    </cfRule>
  </conditionalFormatting>
  <conditionalFormatting sqref="AN37:AN41">
    <cfRule type="colorScale" priority="109">
      <colorScale>
        <cfvo type="min"/>
        <cfvo type="percentile" val="50"/>
        <cfvo type="max"/>
        <color rgb="FFF8696B"/>
        <color rgb="FFFFEB84"/>
        <color rgb="FF63BE7B"/>
      </colorScale>
    </cfRule>
  </conditionalFormatting>
  <conditionalFormatting sqref="AN37:AN41">
    <cfRule type="colorScale" priority="108">
      <colorScale>
        <cfvo type="min"/>
        <cfvo type="percentile" val="50"/>
        <cfvo type="max"/>
        <color rgb="FFF8696B"/>
        <color rgb="FFFFEB84"/>
        <color rgb="FF63BE7B"/>
      </colorScale>
    </cfRule>
  </conditionalFormatting>
  <conditionalFormatting sqref="AN37:AN41">
    <cfRule type="colorScale" priority="107">
      <colorScale>
        <cfvo type="min"/>
        <cfvo type="percentile" val="50"/>
        <cfvo type="max"/>
        <color rgb="FFF8696B"/>
        <color rgb="FFFFEB84"/>
        <color rgb="FF63BE7B"/>
      </colorScale>
    </cfRule>
  </conditionalFormatting>
  <conditionalFormatting sqref="AN37:AO41">
    <cfRule type="colorScale" priority="106">
      <colorScale>
        <cfvo type="min"/>
        <cfvo type="percentile" val="50"/>
        <cfvo type="max"/>
        <color rgb="FFF8696B"/>
        <color rgb="FFFFEB84"/>
        <color rgb="FF63BE7B"/>
      </colorScale>
    </cfRule>
  </conditionalFormatting>
  <conditionalFormatting sqref="AP37:AP41">
    <cfRule type="colorScale" priority="105">
      <colorScale>
        <cfvo type="min"/>
        <cfvo type="percentile" val="50"/>
        <cfvo type="max"/>
        <color rgb="FFF8696B"/>
        <color rgb="FFFFEB84"/>
        <color rgb="FF63BE7B"/>
      </colorScale>
    </cfRule>
  </conditionalFormatting>
  <conditionalFormatting sqref="AP37:AP41">
    <cfRule type="colorScale" priority="104">
      <colorScale>
        <cfvo type="min"/>
        <cfvo type="percentile" val="50"/>
        <cfvo type="max"/>
        <color rgb="FFF8696B"/>
        <color rgb="FFFFEB84"/>
        <color rgb="FF63BE7B"/>
      </colorScale>
    </cfRule>
  </conditionalFormatting>
  <conditionalFormatting sqref="AP37:AP41">
    <cfRule type="colorScale" priority="103">
      <colorScale>
        <cfvo type="min"/>
        <cfvo type="percentile" val="50"/>
        <cfvo type="max"/>
        <color rgb="FFF8696B"/>
        <color rgb="FFFFEB84"/>
        <color rgb="FF63BE7B"/>
      </colorScale>
    </cfRule>
  </conditionalFormatting>
  <conditionalFormatting sqref="AP37:AQ41">
    <cfRule type="colorScale" priority="102">
      <colorScale>
        <cfvo type="min"/>
        <cfvo type="percentile" val="50"/>
        <cfvo type="max"/>
        <color rgb="FFF8696B"/>
        <color rgb="FFFFEB84"/>
        <color rgb="FF63BE7B"/>
      </colorScale>
    </cfRule>
  </conditionalFormatting>
  <conditionalFormatting sqref="AR37:AR41">
    <cfRule type="colorScale" priority="101">
      <colorScale>
        <cfvo type="min"/>
        <cfvo type="percentile" val="50"/>
        <cfvo type="max"/>
        <color rgb="FFF8696B"/>
        <color rgb="FFFFEB84"/>
        <color rgb="FF63BE7B"/>
      </colorScale>
    </cfRule>
  </conditionalFormatting>
  <conditionalFormatting sqref="AR37:AR41">
    <cfRule type="colorScale" priority="100">
      <colorScale>
        <cfvo type="min"/>
        <cfvo type="percentile" val="50"/>
        <cfvo type="max"/>
        <color rgb="FFF8696B"/>
        <color rgb="FFFFEB84"/>
        <color rgb="FF63BE7B"/>
      </colorScale>
    </cfRule>
  </conditionalFormatting>
  <conditionalFormatting sqref="AR37:AR41">
    <cfRule type="colorScale" priority="99">
      <colorScale>
        <cfvo type="min"/>
        <cfvo type="percentile" val="50"/>
        <cfvo type="max"/>
        <color rgb="FFF8696B"/>
        <color rgb="FFFFEB84"/>
        <color rgb="FF63BE7B"/>
      </colorScale>
    </cfRule>
  </conditionalFormatting>
  <conditionalFormatting sqref="AR37:AS41">
    <cfRule type="colorScale" priority="98">
      <colorScale>
        <cfvo type="min"/>
        <cfvo type="percentile" val="50"/>
        <cfvo type="max"/>
        <color rgb="FFF8696B"/>
        <color rgb="FFFFEB84"/>
        <color rgb="FF63BE7B"/>
      </colorScale>
    </cfRule>
  </conditionalFormatting>
  <conditionalFormatting sqref="AT37:AT41">
    <cfRule type="colorScale" priority="97">
      <colorScale>
        <cfvo type="min"/>
        <cfvo type="percentile" val="50"/>
        <cfvo type="max"/>
        <color rgb="FFF8696B"/>
        <color rgb="FFFFEB84"/>
        <color rgb="FF63BE7B"/>
      </colorScale>
    </cfRule>
  </conditionalFormatting>
  <conditionalFormatting sqref="AT37:AT41">
    <cfRule type="colorScale" priority="96">
      <colorScale>
        <cfvo type="min"/>
        <cfvo type="percentile" val="50"/>
        <cfvo type="max"/>
        <color rgb="FFF8696B"/>
        <color rgb="FFFFEB84"/>
        <color rgb="FF63BE7B"/>
      </colorScale>
    </cfRule>
  </conditionalFormatting>
  <conditionalFormatting sqref="AT37:AT41">
    <cfRule type="colorScale" priority="95">
      <colorScale>
        <cfvo type="min"/>
        <cfvo type="percentile" val="50"/>
        <cfvo type="max"/>
        <color rgb="FFF8696B"/>
        <color rgb="FFFFEB84"/>
        <color rgb="FF63BE7B"/>
      </colorScale>
    </cfRule>
  </conditionalFormatting>
  <conditionalFormatting sqref="AT37:AU41">
    <cfRule type="colorScale" priority="94">
      <colorScale>
        <cfvo type="min"/>
        <cfvo type="percentile" val="50"/>
        <cfvo type="max"/>
        <color rgb="FFF8696B"/>
        <color rgb="FFFFEB84"/>
        <color rgb="FF63BE7B"/>
      </colorScale>
    </cfRule>
  </conditionalFormatting>
  <conditionalFormatting sqref="AV37:AV41">
    <cfRule type="colorScale" priority="93">
      <colorScale>
        <cfvo type="min"/>
        <cfvo type="percentile" val="50"/>
        <cfvo type="max"/>
        <color rgb="FFF8696B"/>
        <color rgb="FFFFEB84"/>
        <color rgb="FF63BE7B"/>
      </colorScale>
    </cfRule>
  </conditionalFormatting>
  <conditionalFormatting sqref="AV37:AV41">
    <cfRule type="colorScale" priority="92">
      <colorScale>
        <cfvo type="min"/>
        <cfvo type="percentile" val="50"/>
        <cfvo type="max"/>
        <color rgb="FFF8696B"/>
        <color rgb="FFFFEB84"/>
        <color rgb="FF63BE7B"/>
      </colorScale>
    </cfRule>
  </conditionalFormatting>
  <conditionalFormatting sqref="AV37:AV41">
    <cfRule type="colorScale" priority="91">
      <colorScale>
        <cfvo type="min"/>
        <cfvo type="percentile" val="50"/>
        <cfvo type="max"/>
        <color rgb="FFF8696B"/>
        <color rgb="FFFFEB84"/>
        <color rgb="FF63BE7B"/>
      </colorScale>
    </cfRule>
  </conditionalFormatting>
  <conditionalFormatting sqref="AV37:AW41">
    <cfRule type="colorScale" priority="90">
      <colorScale>
        <cfvo type="min"/>
        <cfvo type="percentile" val="50"/>
        <cfvo type="max"/>
        <color rgb="FFF8696B"/>
        <color rgb="FFFFEB84"/>
        <color rgb="FF63BE7B"/>
      </colorScale>
    </cfRule>
  </conditionalFormatting>
  <conditionalFormatting sqref="AX37:AX41">
    <cfRule type="colorScale" priority="89">
      <colorScale>
        <cfvo type="min"/>
        <cfvo type="percentile" val="50"/>
        <cfvo type="max"/>
        <color rgb="FFF8696B"/>
        <color rgb="FFFFEB84"/>
        <color rgb="FF63BE7B"/>
      </colorScale>
    </cfRule>
  </conditionalFormatting>
  <conditionalFormatting sqref="AX37:AX41">
    <cfRule type="colorScale" priority="88">
      <colorScale>
        <cfvo type="min"/>
        <cfvo type="percentile" val="50"/>
        <cfvo type="max"/>
        <color rgb="FFF8696B"/>
        <color rgb="FFFFEB84"/>
        <color rgb="FF63BE7B"/>
      </colorScale>
    </cfRule>
  </conditionalFormatting>
  <conditionalFormatting sqref="AX37:AX41">
    <cfRule type="colorScale" priority="87">
      <colorScale>
        <cfvo type="min"/>
        <cfvo type="percentile" val="50"/>
        <cfvo type="max"/>
        <color rgb="FFF8696B"/>
        <color rgb="FFFFEB84"/>
        <color rgb="FF63BE7B"/>
      </colorScale>
    </cfRule>
  </conditionalFormatting>
  <conditionalFormatting sqref="AX37:AY41">
    <cfRule type="colorScale" priority="86">
      <colorScale>
        <cfvo type="min"/>
        <cfvo type="percentile" val="50"/>
        <cfvo type="max"/>
        <color rgb="FFF8696B"/>
        <color rgb="FFFFEB84"/>
        <color rgb="FF63BE7B"/>
      </colorScale>
    </cfRule>
  </conditionalFormatting>
  <conditionalFormatting sqref="AZ37:AZ41">
    <cfRule type="colorScale" priority="85">
      <colorScale>
        <cfvo type="min"/>
        <cfvo type="percentile" val="50"/>
        <cfvo type="max"/>
        <color rgb="FFF8696B"/>
        <color rgb="FFFFEB84"/>
        <color rgb="FF63BE7B"/>
      </colorScale>
    </cfRule>
  </conditionalFormatting>
  <conditionalFormatting sqref="AZ37:AZ41">
    <cfRule type="colorScale" priority="84">
      <colorScale>
        <cfvo type="min"/>
        <cfvo type="percentile" val="50"/>
        <cfvo type="max"/>
        <color rgb="FFF8696B"/>
        <color rgb="FFFFEB84"/>
        <color rgb="FF63BE7B"/>
      </colorScale>
    </cfRule>
  </conditionalFormatting>
  <conditionalFormatting sqref="AZ37:AZ41">
    <cfRule type="colorScale" priority="83">
      <colorScale>
        <cfvo type="min"/>
        <cfvo type="percentile" val="50"/>
        <cfvo type="max"/>
        <color rgb="FFF8696B"/>
        <color rgb="FFFFEB84"/>
        <color rgb="FF63BE7B"/>
      </colorScale>
    </cfRule>
  </conditionalFormatting>
  <conditionalFormatting sqref="AZ37:BA41">
    <cfRule type="colorScale" priority="82">
      <colorScale>
        <cfvo type="min"/>
        <cfvo type="percentile" val="50"/>
        <cfvo type="max"/>
        <color rgb="FFF8696B"/>
        <color rgb="FFFFEB84"/>
        <color rgb="FF63BE7B"/>
      </colorScale>
    </cfRule>
  </conditionalFormatting>
  <conditionalFormatting sqref="BB37:BB41">
    <cfRule type="colorScale" priority="81">
      <colorScale>
        <cfvo type="min"/>
        <cfvo type="percentile" val="50"/>
        <cfvo type="max"/>
        <color rgb="FFF8696B"/>
        <color rgb="FFFFEB84"/>
        <color rgb="FF63BE7B"/>
      </colorScale>
    </cfRule>
  </conditionalFormatting>
  <conditionalFormatting sqref="BB37:BB41">
    <cfRule type="colorScale" priority="80">
      <colorScale>
        <cfvo type="min"/>
        <cfvo type="percentile" val="50"/>
        <cfvo type="max"/>
        <color rgb="FFF8696B"/>
        <color rgb="FFFFEB84"/>
        <color rgb="FF63BE7B"/>
      </colorScale>
    </cfRule>
  </conditionalFormatting>
  <conditionalFormatting sqref="BB37:BB41">
    <cfRule type="colorScale" priority="79">
      <colorScale>
        <cfvo type="min"/>
        <cfvo type="percentile" val="50"/>
        <cfvo type="max"/>
        <color rgb="FFF8696B"/>
        <color rgb="FFFFEB84"/>
        <color rgb="FF63BE7B"/>
      </colorScale>
    </cfRule>
  </conditionalFormatting>
  <conditionalFormatting sqref="BB37:BC41">
    <cfRule type="colorScale" priority="78">
      <colorScale>
        <cfvo type="min"/>
        <cfvo type="percentile" val="50"/>
        <cfvo type="max"/>
        <color rgb="FFF8696B"/>
        <color rgb="FFFFEB84"/>
        <color rgb="FF63BE7B"/>
      </colorScale>
    </cfRule>
  </conditionalFormatting>
  <conditionalFormatting sqref="BD37:BD41">
    <cfRule type="colorScale" priority="77">
      <colorScale>
        <cfvo type="min"/>
        <cfvo type="percentile" val="50"/>
        <cfvo type="max"/>
        <color rgb="FFF8696B"/>
        <color rgb="FFFFEB84"/>
        <color rgb="FF63BE7B"/>
      </colorScale>
    </cfRule>
  </conditionalFormatting>
  <conditionalFormatting sqref="BD37:BD41">
    <cfRule type="colorScale" priority="76">
      <colorScale>
        <cfvo type="min"/>
        <cfvo type="percentile" val="50"/>
        <cfvo type="max"/>
        <color rgb="FFF8696B"/>
        <color rgb="FFFFEB84"/>
        <color rgb="FF63BE7B"/>
      </colorScale>
    </cfRule>
  </conditionalFormatting>
  <conditionalFormatting sqref="BD37:BD41">
    <cfRule type="colorScale" priority="75">
      <colorScale>
        <cfvo type="min"/>
        <cfvo type="percentile" val="50"/>
        <cfvo type="max"/>
        <color rgb="FFF8696B"/>
        <color rgb="FFFFEB84"/>
        <color rgb="FF63BE7B"/>
      </colorScale>
    </cfRule>
  </conditionalFormatting>
  <conditionalFormatting sqref="BD37:BE41">
    <cfRule type="colorScale" priority="74">
      <colorScale>
        <cfvo type="min"/>
        <cfvo type="percentile" val="50"/>
        <cfvo type="max"/>
        <color rgb="FFF8696B"/>
        <color rgb="FFFFEB84"/>
        <color rgb="FF63BE7B"/>
      </colorScale>
    </cfRule>
  </conditionalFormatting>
  <conditionalFormatting sqref="BF37:BF41">
    <cfRule type="colorScale" priority="73">
      <colorScale>
        <cfvo type="min"/>
        <cfvo type="percentile" val="50"/>
        <cfvo type="max"/>
        <color rgb="FFF8696B"/>
        <color rgb="FFFFEB84"/>
        <color rgb="FF63BE7B"/>
      </colorScale>
    </cfRule>
  </conditionalFormatting>
  <conditionalFormatting sqref="BF37:BF41">
    <cfRule type="colorScale" priority="72">
      <colorScale>
        <cfvo type="min"/>
        <cfvo type="percentile" val="50"/>
        <cfvo type="max"/>
        <color rgb="FFF8696B"/>
        <color rgb="FFFFEB84"/>
        <color rgb="FF63BE7B"/>
      </colorScale>
    </cfRule>
  </conditionalFormatting>
  <conditionalFormatting sqref="BF37:BF41">
    <cfRule type="colorScale" priority="71">
      <colorScale>
        <cfvo type="min"/>
        <cfvo type="percentile" val="50"/>
        <cfvo type="max"/>
        <color rgb="FFF8696B"/>
        <color rgb="FFFFEB84"/>
        <color rgb="FF63BE7B"/>
      </colorScale>
    </cfRule>
  </conditionalFormatting>
  <conditionalFormatting sqref="BF37:BG41">
    <cfRule type="colorScale" priority="70">
      <colorScale>
        <cfvo type="min"/>
        <cfvo type="percentile" val="50"/>
        <cfvo type="max"/>
        <color rgb="FFF8696B"/>
        <color rgb="FFFFEB84"/>
        <color rgb="FF63BE7B"/>
      </colorScale>
    </cfRule>
  </conditionalFormatting>
  <conditionalFormatting sqref="BH37:BH41">
    <cfRule type="colorScale" priority="69">
      <colorScale>
        <cfvo type="min"/>
        <cfvo type="percentile" val="50"/>
        <cfvo type="max"/>
        <color rgb="FFF8696B"/>
        <color rgb="FFFFEB84"/>
        <color rgb="FF63BE7B"/>
      </colorScale>
    </cfRule>
  </conditionalFormatting>
  <conditionalFormatting sqref="BH37:BH41">
    <cfRule type="colorScale" priority="68">
      <colorScale>
        <cfvo type="min"/>
        <cfvo type="percentile" val="50"/>
        <cfvo type="max"/>
        <color rgb="FFF8696B"/>
        <color rgb="FFFFEB84"/>
        <color rgb="FF63BE7B"/>
      </colorScale>
    </cfRule>
  </conditionalFormatting>
  <conditionalFormatting sqref="BH37:BH41">
    <cfRule type="colorScale" priority="67">
      <colorScale>
        <cfvo type="min"/>
        <cfvo type="percentile" val="50"/>
        <cfvo type="max"/>
        <color rgb="FFF8696B"/>
        <color rgb="FFFFEB84"/>
        <color rgb="FF63BE7B"/>
      </colorScale>
    </cfRule>
  </conditionalFormatting>
  <conditionalFormatting sqref="BH37:BI41">
    <cfRule type="colorScale" priority="66">
      <colorScale>
        <cfvo type="min"/>
        <cfvo type="percentile" val="50"/>
        <cfvo type="max"/>
        <color rgb="FFF8696B"/>
        <color rgb="FFFFEB84"/>
        <color rgb="FF63BE7B"/>
      </colorScale>
    </cfRule>
  </conditionalFormatting>
  <conditionalFormatting sqref="BJ37:BJ41">
    <cfRule type="colorScale" priority="65">
      <colorScale>
        <cfvo type="min"/>
        <cfvo type="percentile" val="50"/>
        <cfvo type="max"/>
        <color rgb="FFF8696B"/>
        <color rgb="FFFFEB84"/>
        <color rgb="FF63BE7B"/>
      </colorScale>
    </cfRule>
  </conditionalFormatting>
  <conditionalFormatting sqref="BJ37:BJ41">
    <cfRule type="colorScale" priority="64">
      <colorScale>
        <cfvo type="min"/>
        <cfvo type="percentile" val="50"/>
        <cfvo type="max"/>
        <color rgb="FFF8696B"/>
        <color rgb="FFFFEB84"/>
        <color rgb="FF63BE7B"/>
      </colorScale>
    </cfRule>
  </conditionalFormatting>
  <conditionalFormatting sqref="BJ37:BJ41">
    <cfRule type="colorScale" priority="63">
      <colorScale>
        <cfvo type="min"/>
        <cfvo type="percentile" val="50"/>
        <cfvo type="max"/>
        <color rgb="FFF8696B"/>
        <color rgb="FFFFEB84"/>
        <color rgb="FF63BE7B"/>
      </colorScale>
    </cfRule>
  </conditionalFormatting>
  <conditionalFormatting sqref="BJ37:BK41">
    <cfRule type="colorScale" priority="62">
      <colorScale>
        <cfvo type="min"/>
        <cfvo type="percentile" val="50"/>
        <cfvo type="max"/>
        <color rgb="FFF8696B"/>
        <color rgb="FFFFEB84"/>
        <color rgb="FF63BE7B"/>
      </colorScale>
    </cfRule>
  </conditionalFormatting>
  <conditionalFormatting sqref="BL37:BL41">
    <cfRule type="colorScale" priority="61">
      <colorScale>
        <cfvo type="min"/>
        <cfvo type="percentile" val="50"/>
        <cfvo type="max"/>
        <color rgb="FFF8696B"/>
        <color rgb="FFFFEB84"/>
        <color rgb="FF63BE7B"/>
      </colorScale>
    </cfRule>
  </conditionalFormatting>
  <conditionalFormatting sqref="BL37:BL41">
    <cfRule type="colorScale" priority="60">
      <colorScale>
        <cfvo type="min"/>
        <cfvo type="percentile" val="50"/>
        <cfvo type="max"/>
        <color rgb="FFF8696B"/>
        <color rgb="FFFFEB84"/>
        <color rgb="FF63BE7B"/>
      </colorScale>
    </cfRule>
  </conditionalFormatting>
  <conditionalFormatting sqref="BL37:BL41">
    <cfRule type="colorScale" priority="59">
      <colorScale>
        <cfvo type="min"/>
        <cfvo type="percentile" val="50"/>
        <cfvo type="max"/>
        <color rgb="FFF8696B"/>
        <color rgb="FFFFEB84"/>
        <color rgb="FF63BE7B"/>
      </colorScale>
    </cfRule>
  </conditionalFormatting>
  <conditionalFormatting sqref="BL37:BM41">
    <cfRule type="colorScale" priority="58">
      <colorScale>
        <cfvo type="min"/>
        <cfvo type="percentile" val="50"/>
        <cfvo type="max"/>
        <color rgb="FFF8696B"/>
        <color rgb="FFFFEB84"/>
        <color rgb="FF63BE7B"/>
      </colorScale>
    </cfRule>
  </conditionalFormatting>
  <conditionalFormatting sqref="H32:I36">
    <cfRule type="colorScale" priority="57">
      <colorScale>
        <cfvo type="min"/>
        <cfvo type="percentile" val="50"/>
        <cfvo type="max"/>
        <color rgb="FFF8696B"/>
        <color rgb="FFFFEB84"/>
        <color rgb="FF63BE7B"/>
      </colorScale>
    </cfRule>
  </conditionalFormatting>
  <conditionalFormatting sqref="J32:K36">
    <cfRule type="colorScale" priority="55">
      <colorScale>
        <cfvo type="min"/>
        <cfvo type="percentile" val="50"/>
        <cfvo type="max"/>
        <color rgb="FFF8696B"/>
        <color rgb="FFFFEB84"/>
        <color rgb="FF63BE7B"/>
      </colorScale>
    </cfRule>
  </conditionalFormatting>
  <conditionalFormatting sqref="J32:K36">
    <cfRule type="colorScale" priority="56">
      <colorScale>
        <cfvo type="min"/>
        <cfvo type="percentile" val="50"/>
        <cfvo type="max"/>
        <color rgb="FFF8696B"/>
        <color rgb="FFFFEB84"/>
        <color rgb="FF63BE7B"/>
      </colorScale>
    </cfRule>
  </conditionalFormatting>
  <conditionalFormatting sqref="L32:M36">
    <cfRule type="colorScale" priority="53">
      <colorScale>
        <cfvo type="min"/>
        <cfvo type="percentile" val="50"/>
        <cfvo type="max"/>
        <color rgb="FFF8696B"/>
        <color rgb="FFFFEB84"/>
        <color rgb="FF63BE7B"/>
      </colorScale>
    </cfRule>
  </conditionalFormatting>
  <conditionalFormatting sqref="L32:M36">
    <cfRule type="colorScale" priority="54">
      <colorScale>
        <cfvo type="min"/>
        <cfvo type="percentile" val="50"/>
        <cfvo type="max"/>
        <color rgb="FFF8696B"/>
        <color rgb="FFFFEB84"/>
        <color rgb="FF63BE7B"/>
      </colorScale>
    </cfRule>
  </conditionalFormatting>
  <conditionalFormatting sqref="N32:O36">
    <cfRule type="colorScale" priority="51">
      <colorScale>
        <cfvo type="min"/>
        <cfvo type="percentile" val="50"/>
        <cfvo type="max"/>
        <color rgb="FFF8696B"/>
        <color rgb="FFFFEB84"/>
        <color rgb="FF63BE7B"/>
      </colorScale>
    </cfRule>
  </conditionalFormatting>
  <conditionalFormatting sqref="N32:O36">
    <cfRule type="colorScale" priority="52">
      <colorScale>
        <cfvo type="min"/>
        <cfvo type="percentile" val="50"/>
        <cfvo type="max"/>
        <color rgb="FFF8696B"/>
        <color rgb="FFFFEB84"/>
        <color rgb="FF63BE7B"/>
      </colorScale>
    </cfRule>
  </conditionalFormatting>
  <conditionalFormatting sqref="P32:Q36">
    <cfRule type="colorScale" priority="49">
      <colorScale>
        <cfvo type="min"/>
        <cfvo type="percentile" val="50"/>
        <cfvo type="max"/>
        <color rgb="FFF8696B"/>
        <color rgb="FFFFEB84"/>
        <color rgb="FF63BE7B"/>
      </colorScale>
    </cfRule>
  </conditionalFormatting>
  <conditionalFormatting sqref="P32:Q36">
    <cfRule type="colorScale" priority="50">
      <colorScale>
        <cfvo type="min"/>
        <cfvo type="percentile" val="50"/>
        <cfvo type="max"/>
        <color rgb="FFF8696B"/>
        <color rgb="FFFFEB84"/>
        <color rgb="FF63BE7B"/>
      </colorScale>
    </cfRule>
  </conditionalFormatting>
  <conditionalFormatting sqref="R32:S36">
    <cfRule type="colorScale" priority="47">
      <colorScale>
        <cfvo type="min"/>
        <cfvo type="percentile" val="50"/>
        <cfvo type="max"/>
        <color rgb="FFF8696B"/>
        <color rgb="FFFFEB84"/>
        <color rgb="FF63BE7B"/>
      </colorScale>
    </cfRule>
  </conditionalFormatting>
  <conditionalFormatting sqref="R32:S36">
    <cfRule type="colorScale" priority="48">
      <colorScale>
        <cfvo type="min"/>
        <cfvo type="percentile" val="50"/>
        <cfvo type="max"/>
        <color rgb="FFF8696B"/>
        <color rgb="FFFFEB84"/>
        <color rgb="FF63BE7B"/>
      </colorScale>
    </cfRule>
  </conditionalFormatting>
  <conditionalFormatting sqref="T32:U36">
    <cfRule type="colorScale" priority="45">
      <colorScale>
        <cfvo type="min"/>
        <cfvo type="percentile" val="50"/>
        <cfvo type="max"/>
        <color rgb="FFF8696B"/>
        <color rgb="FFFFEB84"/>
        <color rgb="FF63BE7B"/>
      </colorScale>
    </cfRule>
  </conditionalFormatting>
  <conditionalFormatting sqref="T32:U36">
    <cfRule type="colorScale" priority="46">
      <colorScale>
        <cfvo type="min"/>
        <cfvo type="percentile" val="50"/>
        <cfvo type="max"/>
        <color rgb="FFF8696B"/>
        <color rgb="FFFFEB84"/>
        <color rgb="FF63BE7B"/>
      </colorScale>
    </cfRule>
  </conditionalFormatting>
  <conditionalFormatting sqref="V32:W36">
    <cfRule type="colorScale" priority="43">
      <colorScale>
        <cfvo type="min"/>
        <cfvo type="percentile" val="50"/>
        <cfvo type="max"/>
        <color rgb="FFF8696B"/>
        <color rgb="FFFFEB84"/>
        <color rgb="FF63BE7B"/>
      </colorScale>
    </cfRule>
  </conditionalFormatting>
  <conditionalFormatting sqref="V32:W36">
    <cfRule type="colorScale" priority="44">
      <colorScale>
        <cfvo type="min"/>
        <cfvo type="percentile" val="50"/>
        <cfvo type="max"/>
        <color rgb="FFF8696B"/>
        <color rgb="FFFFEB84"/>
        <color rgb="FF63BE7B"/>
      </colorScale>
    </cfRule>
  </conditionalFormatting>
  <conditionalFormatting sqref="X32:Y36">
    <cfRule type="colorScale" priority="41">
      <colorScale>
        <cfvo type="min"/>
        <cfvo type="percentile" val="50"/>
        <cfvo type="max"/>
        <color rgb="FFF8696B"/>
        <color rgb="FFFFEB84"/>
        <color rgb="FF63BE7B"/>
      </colorScale>
    </cfRule>
  </conditionalFormatting>
  <conditionalFormatting sqref="X32:Y36">
    <cfRule type="colorScale" priority="42">
      <colorScale>
        <cfvo type="min"/>
        <cfvo type="percentile" val="50"/>
        <cfvo type="max"/>
        <color rgb="FFF8696B"/>
        <color rgb="FFFFEB84"/>
        <color rgb="FF63BE7B"/>
      </colorScale>
    </cfRule>
  </conditionalFormatting>
  <conditionalFormatting sqref="Z32:AA36">
    <cfRule type="colorScale" priority="39">
      <colorScale>
        <cfvo type="min"/>
        <cfvo type="percentile" val="50"/>
        <cfvo type="max"/>
        <color rgb="FFF8696B"/>
        <color rgb="FFFFEB84"/>
        <color rgb="FF63BE7B"/>
      </colorScale>
    </cfRule>
  </conditionalFormatting>
  <conditionalFormatting sqref="Z32:AA36">
    <cfRule type="colorScale" priority="40">
      <colorScale>
        <cfvo type="min"/>
        <cfvo type="percentile" val="50"/>
        <cfvo type="max"/>
        <color rgb="FFF8696B"/>
        <color rgb="FFFFEB84"/>
        <color rgb="FF63BE7B"/>
      </colorScale>
    </cfRule>
  </conditionalFormatting>
  <conditionalFormatting sqref="AB32:AC36">
    <cfRule type="colorScale" priority="37">
      <colorScale>
        <cfvo type="min"/>
        <cfvo type="percentile" val="50"/>
        <cfvo type="max"/>
        <color rgb="FFF8696B"/>
        <color rgb="FFFFEB84"/>
        <color rgb="FF63BE7B"/>
      </colorScale>
    </cfRule>
  </conditionalFormatting>
  <conditionalFormatting sqref="AB32:AC36">
    <cfRule type="colorScale" priority="38">
      <colorScale>
        <cfvo type="min"/>
        <cfvo type="percentile" val="50"/>
        <cfvo type="max"/>
        <color rgb="FFF8696B"/>
        <color rgb="FFFFEB84"/>
        <color rgb="FF63BE7B"/>
      </colorScale>
    </cfRule>
  </conditionalFormatting>
  <conditionalFormatting sqref="AD32:AE36">
    <cfRule type="colorScale" priority="35">
      <colorScale>
        <cfvo type="min"/>
        <cfvo type="percentile" val="50"/>
        <cfvo type="max"/>
        <color rgb="FFF8696B"/>
        <color rgb="FFFFEB84"/>
        <color rgb="FF63BE7B"/>
      </colorScale>
    </cfRule>
  </conditionalFormatting>
  <conditionalFormatting sqref="AD32:AE36">
    <cfRule type="colorScale" priority="36">
      <colorScale>
        <cfvo type="min"/>
        <cfvo type="percentile" val="50"/>
        <cfvo type="max"/>
        <color rgb="FFF8696B"/>
        <color rgb="FFFFEB84"/>
        <color rgb="FF63BE7B"/>
      </colorScale>
    </cfRule>
  </conditionalFormatting>
  <conditionalFormatting sqref="AF32:AG36">
    <cfRule type="colorScale" priority="33">
      <colorScale>
        <cfvo type="min"/>
        <cfvo type="percentile" val="50"/>
        <cfvo type="max"/>
        <color rgb="FFF8696B"/>
        <color rgb="FFFFEB84"/>
        <color rgb="FF63BE7B"/>
      </colorScale>
    </cfRule>
  </conditionalFormatting>
  <conditionalFormatting sqref="AF32:AG36">
    <cfRule type="colorScale" priority="34">
      <colorScale>
        <cfvo type="min"/>
        <cfvo type="percentile" val="50"/>
        <cfvo type="max"/>
        <color rgb="FFF8696B"/>
        <color rgb="FFFFEB84"/>
        <color rgb="FF63BE7B"/>
      </colorScale>
    </cfRule>
  </conditionalFormatting>
  <conditionalFormatting sqref="AH32:AI36">
    <cfRule type="colorScale" priority="31">
      <colorScale>
        <cfvo type="min"/>
        <cfvo type="percentile" val="50"/>
        <cfvo type="max"/>
        <color rgb="FFF8696B"/>
        <color rgb="FFFFEB84"/>
        <color rgb="FF63BE7B"/>
      </colorScale>
    </cfRule>
  </conditionalFormatting>
  <conditionalFormatting sqref="AH32:AI36">
    <cfRule type="colorScale" priority="32">
      <colorScale>
        <cfvo type="min"/>
        <cfvo type="percentile" val="50"/>
        <cfvo type="max"/>
        <color rgb="FFF8696B"/>
        <color rgb="FFFFEB84"/>
        <color rgb="FF63BE7B"/>
      </colorScale>
    </cfRule>
  </conditionalFormatting>
  <conditionalFormatting sqref="AJ32:AK36">
    <cfRule type="colorScale" priority="29">
      <colorScale>
        <cfvo type="min"/>
        <cfvo type="percentile" val="50"/>
        <cfvo type="max"/>
        <color rgb="FFF8696B"/>
        <color rgb="FFFFEB84"/>
        <color rgb="FF63BE7B"/>
      </colorScale>
    </cfRule>
  </conditionalFormatting>
  <conditionalFormatting sqref="AJ32:AK36">
    <cfRule type="colorScale" priority="30">
      <colorScale>
        <cfvo type="min"/>
        <cfvo type="percentile" val="50"/>
        <cfvo type="max"/>
        <color rgb="FFF8696B"/>
        <color rgb="FFFFEB84"/>
        <color rgb="FF63BE7B"/>
      </colorScale>
    </cfRule>
  </conditionalFormatting>
  <conditionalFormatting sqref="AL32:AM36">
    <cfRule type="colorScale" priority="27">
      <colorScale>
        <cfvo type="min"/>
        <cfvo type="percentile" val="50"/>
        <cfvo type="max"/>
        <color rgb="FFF8696B"/>
        <color rgb="FFFFEB84"/>
        <color rgb="FF63BE7B"/>
      </colorScale>
    </cfRule>
  </conditionalFormatting>
  <conditionalFormatting sqref="AL32:AM36">
    <cfRule type="colorScale" priority="28">
      <colorScale>
        <cfvo type="min"/>
        <cfvo type="percentile" val="50"/>
        <cfvo type="max"/>
        <color rgb="FFF8696B"/>
        <color rgb="FFFFEB84"/>
        <color rgb="FF63BE7B"/>
      </colorScale>
    </cfRule>
  </conditionalFormatting>
  <conditionalFormatting sqref="AN32:AO36">
    <cfRule type="colorScale" priority="25">
      <colorScale>
        <cfvo type="min"/>
        <cfvo type="percentile" val="50"/>
        <cfvo type="max"/>
        <color rgb="FFF8696B"/>
        <color rgb="FFFFEB84"/>
        <color rgb="FF63BE7B"/>
      </colorScale>
    </cfRule>
  </conditionalFormatting>
  <conditionalFormatting sqref="AN32:AO36">
    <cfRule type="colorScale" priority="26">
      <colorScale>
        <cfvo type="min"/>
        <cfvo type="percentile" val="50"/>
        <cfvo type="max"/>
        <color rgb="FFF8696B"/>
        <color rgb="FFFFEB84"/>
        <color rgb="FF63BE7B"/>
      </colorScale>
    </cfRule>
  </conditionalFormatting>
  <conditionalFormatting sqref="AP32:AQ36">
    <cfRule type="colorScale" priority="23">
      <colorScale>
        <cfvo type="min"/>
        <cfvo type="percentile" val="50"/>
        <cfvo type="max"/>
        <color rgb="FFF8696B"/>
        <color rgb="FFFFEB84"/>
        <color rgb="FF63BE7B"/>
      </colorScale>
    </cfRule>
  </conditionalFormatting>
  <conditionalFormatting sqref="AP32:AQ36">
    <cfRule type="colorScale" priority="24">
      <colorScale>
        <cfvo type="min"/>
        <cfvo type="percentile" val="50"/>
        <cfvo type="max"/>
        <color rgb="FFF8696B"/>
        <color rgb="FFFFEB84"/>
        <color rgb="FF63BE7B"/>
      </colorScale>
    </cfRule>
  </conditionalFormatting>
  <conditionalFormatting sqref="AR32:AS36">
    <cfRule type="colorScale" priority="21">
      <colorScale>
        <cfvo type="min"/>
        <cfvo type="percentile" val="50"/>
        <cfvo type="max"/>
        <color rgb="FFF8696B"/>
        <color rgb="FFFFEB84"/>
        <color rgb="FF63BE7B"/>
      </colorScale>
    </cfRule>
  </conditionalFormatting>
  <conditionalFormatting sqref="AR32:AS36">
    <cfRule type="colorScale" priority="22">
      <colorScale>
        <cfvo type="min"/>
        <cfvo type="percentile" val="50"/>
        <cfvo type="max"/>
        <color rgb="FFF8696B"/>
        <color rgb="FFFFEB84"/>
        <color rgb="FF63BE7B"/>
      </colorScale>
    </cfRule>
  </conditionalFormatting>
  <conditionalFormatting sqref="AT32:AU36">
    <cfRule type="colorScale" priority="19">
      <colorScale>
        <cfvo type="min"/>
        <cfvo type="percentile" val="50"/>
        <cfvo type="max"/>
        <color rgb="FFF8696B"/>
        <color rgb="FFFFEB84"/>
        <color rgb="FF63BE7B"/>
      </colorScale>
    </cfRule>
  </conditionalFormatting>
  <conditionalFormatting sqref="AT32:AU36">
    <cfRule type="colorScale" priority="20">
      <colorScale>
        <cfvo type="min"/>
        <cfvo type="percentile" val="50"/>
        <cfvo type="max"/>
        <color rgb="FFF8696B"/>
        <color rgb="FFFFEB84"/>
        <color rgb="FF63BE7B"/>
      </colorScale>
    </cfRule>
  </conditionalFormatting>
  <conditionalFormatting sqref="AV32:AW36">
    <cfRule type="colorScale" priority="17">
      <colorScale>
        <cfvo type="min"/>
        <cfvo type="percentile" val="50"/>
        <cfvo type="max"/>
        <color rgb="FFF8696B"/>
        <color rgb="FFFFEB84"/>
        <color rgb="FF63BE7B"/>
      </colorScale>
    </cfRule>
  </conditionalFormatting>
  <conditionalFormatting sqref="AV32:AW36">
    <cfRule type="colorScale" priority="18">
      <colorScale>
        <cfvo type="min"/>
        <cfvo type="percentile" val="50"/>
        <cfvo type="max"/>
        <color rgb="FFF8696B"/>
        <color rgb="FFFFEB84"/>
        <color rgb="FF63BE7B"/>
      </colorScale>
    </cfRule>
  </conditionalFormatting>
  <conditionalFormatting sqref="AX32:AY36">
    <cfRule type="colorScale" priority="15">
      <colorScale>
        <cfvo type="min"/>
        <cfvo type="percentile" val="50"/>
        <cfvo type="max"/>
        <color rgb="FFF8696B"/>
        <color rgb="FFFFEB84"/>
        <color rgb="FF63BE7B"/>
      </colorScale>
    </cfRule>
  </conditionalFormatting>
  <conditionalFormatting sqref="AX32:AY36">
    <cfRule type="colorScale" priority="16">
      <colorScale>
        <cfvo type="min"/>
        <cfvo type="percentile" val="50"/>
        <cfvo type="max"/>
        <color rgb="FFF8696B"/>
        <color rgb="FFFFEB84"/>
        <color rgb="FF63BE7B"/>
      </colorScale>
    </cfRule>
  </conditionalFormatting>
  <conditionalFormatting sqref="AZ32:BA36">
    <cfRule type="colorScale" priority="13">
      <colorScale>
        <cfvo type="min"/>
        <cfvo type="percentile" val="50"/>
        <cfvo type="max"/>
        <color rgb="FFF8696B"/>
        <color rgb="FFFFEB84"/>
        <color rgb="FF63BE7B"/>
      </colorScale>
    </cfRule>
  </conditionalFormatting>
  <conditionalFormatting sqref="AZ32:BA36">
    <cfRule type="colorScale" priority="14">
      <colorScale>
        <cfvo type="min"/>
        <cfvo type="percentile" val="50"/>
        <cfvo type="max"/>
        <color rgb="FFF8696B"/>
        <color rgb="FFFFEB84"/>
        <color rgb="FF63BE7B"/>
      </colorScale>
    </cfRule>
  </conditionalFormatting>
  <conditionalFormatting sqref="BB32:BC36">
    <cfRule type="colorScale" priority="11">
      <colorScale>
        <cfvo type="min"/>
        <cfvo type="percentile" val="50"/>
        <cfvo type="max"/>
        <color rgb="FFF8696B"/>
        <color rgb="FFFFEB84"/>
        <color rgb="FF63BE7B"/>
      </colorScale>
    </cfRule>
  </conditionalFormatting>
  <conditionalFormatting sqref="BB32:BC36">
    <cfRule type="colorScale" priority="12">
      <colorScale>
        <cfvo type="min"/>
        <cfvo type="percentile" val="50"/>
        <cfvo type="max"/>
        <color rgb="FFF8696B"/>
        <color rgb="FFFFEB84"/>
        <color rgb="FF63BE7B"/>
      </colorScale>
    </cfRule>
  </conditionalFormatting>
  <conditionalFormatting sqref="BD32:BE36">
    <cfRule type="colorScale" priority="9">
      <colorScale>
        <cfvo type="min"/>
        <cfvo type="percentile" val="50"/>
        <cfvo type="max"/>
        <color rgb="FFF8696B"/>
        <color rgb="FFFFEB84"/>
        <color rgb="FF63BE7B"/>
      </colorScale>
    </cfRule>
  </conditionalFormatting>
  <conditionalFormatting sqref="BD32:BE36">
    <cfRule type="colorScale" priority="10">
      <colorScale>
        <cfvo type="min"/>
        <cfvo type="percentile" val="50"/>
        <cfvo type="max"/>
        <color rgb="FFF8696B"/>
        <color rgb="FFFFEB84"/>
        <color rgb="FF63BE7B"/>
      </colorScale>
    </cfRule>
  </conditionalFormatting>
  <conditionalFormatting sqref="BF32:BG36">
    <cfRule type="colorScale" priority="7">
      <colorScale>
        <cfvo type="min"/>
        <cfvo type="percentile" val="50"/>
        <cfvo type="max"/>
        <color rgb="FFF8696B"/>
        <color rgb="FFFFEB84"/>
        <color rgb="FF63BE7B"/>
      </colorScale>
    </cfRule>
  </conditionalFormatting>
  <conditionalFormatting sqref="BF32:BG36">
    <cfRule type="colorScale" priority="8">
      <colorScale>
        <cfvo type="min"/>
        <cfvo type="percentile" val="50"/>
        <cfvo type="max"/>
        <color rgb="FFF8696B"/>
        <color rgb="FFFFEB84"/>
        <color rgb="FF63BE7B"/>
      </colorScale>
    </cfRule>
  </conditionalFormatting>
  <conditionalFormatting sqref="BH32:BI36">
    <cfRule type="colorScale" priority="5">
      <colorScale>
        <cfvo type="min"/>
        <cfvo type="percentile" val="50"/>
        <cfvo type="max"/>
        <color rgb="FFF8696B"/>
        <color rgb="FFFFEB84"/>
        <color rgb="FF63BE7B"/>
      </colorScale>
    </cfRule>
  </conditionalFormatting>
  <conditionalFormatting sqref="BH32:BI36">
    <cfRule type="colorScale" priority="6">
      <colorScale>
        <cfvo type="min"/>
        <cfvo type="percentile" val="50"/>
        <cfvo type="max"/>
        <color rgb="FFF8696B"/>
        <color rgb="FFFFEB84"/>
        <color rgb="FF63BE7B"/>
      </colorScale>
    </cfRule>
  </conditionalFormatting>
  <conditionalFormatting sqref="BJ32:BK36">
    <cfRule type="colorScale" priority="3">
      <colorScale>
        <cfvo type="min"/>
        <cfvo type="percentile" val="50"/>
        <cfvo type="max"/>
        <color rgb="FFF8696B"/>
        <color rgb="FFFFEB84"/>
        <color rgb="FF63BE7B"/>
      </colorScale>
    </cfRule>
  </conditionalFormatting>
  <conditionalFormatting sqref="BJ32:BK36">
    <cfRule type="colorScale" priority="4">
      <colorScale>
        <cfvo type="min"/>
        <cfvo type="percentile" val="50"/>
        <cfvo type="max"/>
        <color rgb="FFF8696B"/>
        <color rgb="FFFFEB84"/>
        <color rgb="FF63BE7B"/>
      </colorScale>
    </cfRule>
  </conditionalFormatting>
  <conditionalFormatting sqref="BL32:BM36">
    <cfRule type="colorScale" priority="1">
      <colorScale>
        <cfvo type="min"/>
        <cfvo type="percentile" val="50"/>
        <cfvo type="max"/>
        <color rgb="FFF8696B"/>
        <color rgb="FFFFEB84"/>
        <color rgb="FF63BE7B"/>
      </colorScale>
    </cfRule>
  </conditionalFormatting>
  <conditionalFormatting sqref="BL32:BM36">
    <cfRule type="colorScale" priority="2">
      <colorScale>
        <cfvo type="min"/>
        <cfvo type="percentile" val="50"/>
        <cfvo type="max"/>
        <color rgb="FFF8696B"/>
        <color rgb="FFFFEB84"/>
        <color rgb="FF63BE7B"/>
      </colorScale>
    </cfRule>
  </conditionalFormatting>
  <pageMargins left="0.7" right="0.7" top="0.75" bottom="0.75" header="0.3" footer="0.3"/>
  <pageSetup orientation="portrait" r:id="rId1"/>
  <headerFooter alignWithMargins="0"/>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7"/>
  <sheetViews>
    <sheetView topLeftCell="A13" workbookViewId="0">
      <selection activeCell="A26" sqref="A26:C37"/>
    </sheetView>
  </sheetViews>
  <sheetFormatPr defaultRowHeight="18.75" x14ac:dyDescent="0.3"/>
  <cols>
    <col min="1" max="1" width="4.140625" style="48" bestFit="1" customWidth="1"/>
    <col min="2" max="2" width="45.85546875" style="51" bestFit="1" customWidth="1"/>
    <col min="3" max="3" width="4.7109375" style="48" bestFit="1" customWidth="1"/>
    <col min="4" max="8" width="4.85546875" style="48" bestFit="1" customWidth="1"/>
    <col min="9" max="9" width="4.7109375" style="48" bestFit="1" customWidth="1"/>
    <col min="10" max="10" width="14.85546875" style="48" bestFit="1" customWidth="1"/>
    <col min="11" max="11" width="2.7109375" style="48" bestFit="1" customWidth="1"/>
    <col min="12" max="12" width="4.140625" style="48" bestFit="1" customWidth="1"/>
    <col min="13" max="13" width="45.85546875" style="48" bestFit="1" customWidth="1"/>
    <col min="14" max="14" width="4.5703125" style="48" bestFit="1" customWidth="1"/>
    <col min="15" max="15" width="4.140625" style="48" bestFit="1" customWidth="1"/>
    <col min="16" max="16" width="41.5703125" style="48" bestFit="1" customWidth="1"/>
    <col min="17" max="17" width="4.140625" style="48" bestFit="1" customWidth="1"/>
    <col min="18" max="18" width="32.28515625" style="48" bestFit="1" customWidth="1"/>
    <col min="19" max="19" width="2.7109375" style="48" bestFit="1" customWidth="1"/>
    <col min="20" max="20" width="29.140625" style="48" bestFit="1" customWidth="1"/>
    <col min="21" max="21" width="2.7109375" style="48" bestFit="1" customWidth="1"/>
    <col min="22" max="16384" width="9.140625" style="48"/>
  </cols>
  <sheetData>
    <row r="1" spans="2:10" s="49" customFormat="1" x14ac:dyDescent="0.3">
      <c r="B1" s="50"/>
      <c r="D1" s="50">
        <v>1</v>
      </c>
      <c r="E1" s="50">
        <v>2</v>
      </c>
      <c r="F1" s="50">
        <v>3</v>
      </c>
      <c r="G1" s="50">
        <v>4</v>
      </c>
      <c r="H1" s="50">
        <v>5</v>
      </c>
    </row>
    <row r="2" spans="2:10" s="49" customFormat="1" x14ac:dyDescent="0.3">
      <c r="B2" s="50" t="s">
        <v>353</v>
      </c>
      <c r="C2" s="132" t="s">
        <v>408</v>
      </c>
      <c r="D2" s="49">
        <v>1</v>
      </c>
      <c r="E2" s="49">
        <v>4</v>
      </c>
      <c r="F2" s="49">
        <v>13</v>
      </c>
      <c r="G2" s="49">
        <v>3</v>
      </c>
      <c r="H2" s="49">
        <v>4</v>
      </c>
      <c r="I2" s="132" t="s">
        <v>409</v>
      </c>
    </row>
    <row r="3" spans="2:10" s="49" customFormat="1" x14ac:dyDescent="0.3">
      <c r="B3" s="50" t="s">
        <v>354</v>
      </c>
      <c r="C3" s="132"/>
      <c r="D3" s="49">
        <v>4</v>
      </c>
      <c r="E3" s="49">
        <v>7</v>
      </c>
      <c r="F3" s="49">
        <v>11</v>
      </c>
      <c r="G3" s="49">
        <v>0</v>
      </c>
      <c r="H3" s="49">
        <v>3</v>
      </c>
      <c r="I3" s="132"/>
    </row>
    <row r="4" spans="2:10" s="49" customFormat="1" x14ac:dyDescent="0.3">
      <c r="B4" s="50" t="s">
        <v>355</v>
      </c>
      <c r="C4" s="132"/>
      <c r="D4" s="49">
        <v>7</v>
      </c>
      <c r="E4" s="49">
        <v>6</v>
      </c>
      <c r="F4" s="49">
        <v>7</v>
      </c>
      <c r="G4" s="49">
        <v>2</v>
      </c>
      <c r="H4" s="49">
        <v>3</v>
      </c>
      <c r="I4" s="132"/>
    </row>
    <row r="5" spans="2:10" s="49" customFormat="1" x14ac:dyDescent="0.3">
      <c r="B5" s="50" t="s">
        <v>356</v>
      </c>
      <c r="C5" s="132"/>
      <c r="D5" s="49">
        <v>5</v>
      </c>
      <c r="E5" s="49">
        <v>5</v>
      </c>
      <c r="F5" s="49">
        <v>9</v>
      </c>
      <c r="G5" s="49">
        <v>3</v>
      </c>
      <c r="H5" s="49">
        <v>3</v>
      </c>
      <c r="I5" s="132"/>
    </row>
    <row r="6" spans="2:10" s="49" customFormat="1" x14ac:dyDescent="0.3">
      <c r="B6" s="50" t="s">
        <v>357</v>
      </c>
      <c r="C6" s="132"/>
      <c r="D6" s="49">
        <v>9</v>
      </c>
      <c r="E6" s="49">
        <v>3</v>
      </c>
      <c r="F6" s="49">
        <v>9</v>
      </c>
      <c r="G6" s="49">
        <v>1</v>
      </c>
      <c r="H6" s="49">
        <v>3</v>
      </c>
      <c r="I6" s="132"/>
    </row>
    <row r="7" spans="2:10" s="49" customFormat="1" x14ac:dyDescent="0.3">
      <c r="B7" s="50" t="s">
        <v>358</v>
      </c>
      <c r="C7" s="132"/>
      <c r="D7" s="49">
        <v>9</v>
      </c>
      <c r="E7" s="49">
        <v>4</v>
      </c>
      <c r="F7" s="49">
        <v>10</v>
      </c>
      <c r="G7" s="49">
        <v>0</v>
      </c>
      <c r="H7" s="49">
        <v>2</v>
      </c>
      <c r="I7" s="132"/>
    </row>
    <row r="8" spans="2:10" s="49" customFormat="1" x14ac:dyDescent="0.3">
      <c r="B8" s="50" t="s">
        <v>400</v>
      </c>
      <c r="C8" s="132"/>
      <c r="D8" s="49">
        <v>3</v>
      </c>
      <c r="E8" s="49">
        <v>6</v>
      </c>
      <c r="F8" s="49">
        <v>11</v>
      </c>
      <c r="G8" s="49">
        <v>2</v>
      </c>
      <c r="H8" s="49">
        <v>3</v>
      </c>
      <c r="I8" s="132"/>
    </row>
    <row r="9" spans="2:10" s="49" customFormat="1" x14ac:dyDescent="0.3">
      <c r="B9" s="50" t="s">
        <v>359</v>
      </c>
      <c r="C9" s="132"/>
      <c r="D9" s="49">
        <v>1</v>
      </c>
      <c r="E9" s="49">
        <v>3</v>
      </c>
      <c r="F9" s="49">
        <v>15</v>
      </c>
      <c r="G9" s="49">
        <v>2</v>
      </c>
      <c r="H9" s="49">
        <v>4</v>
      </c>
      <c r="I9" s="132"/>
    </row>
    <row r="10" spans="2:10" s="49" customFormat="1" x14ac:dyDescent="0.3">
      <c r="B10" s="50" t="s">
        <v>351</v>
      </c>
      <c r="C10" s="132"/>
      <c r="D10" s="49">
        <v>4</v>
      </c>
      <c r="E10" s="49">
        <v>2</v>
      </c>
      <c r="F10" s="49">
        <v>8</v>
      </c>
      <c r="G10" s="49">
        <v>6</v>
      </c>
      <c r="H10" s="49">
        <v>5</v>
      </c>
      <c r="I10" s="132"/>
    </row>
    <row r="11" spans="2:10" s="49" customFormat="1" x14ac:dyDescent="0.3">
      <c r="B11" s="50" t="s">
        <v>352</v>
      </c>
      <c r="C11" s="132"/>
      <c r="D11" s="49">
        <v>4</v>
      </c>
      <c r="E11" s="49">
        <v>1</v>
      </c>
      <c r="F11" s="49">
        <v>9</v>
      </c>
      <c r="G11" s="49">
        <v>6</v>
      </c>
      <c r="H11" s="49">
        <v>5</v>
      </c>
      <c r="I11" s="132"/>
    </row>
    <row r="12" spans="2:10" s="50" customFormat="1" x14ac:dyDescent="0.3">
      <c r="D12" s="50">
        <v>1</v>
      </c>
      <c r="E12" s="50">
        <v>2</v>
      </c>
      <c r="F12" s="50">
        <v>3</v>
      </c>
      <c r="G12" s="50">
        <v>4</v>
      </c>
      <c r="H12" s="50">
        <v>5</v>
      </c>
    </row>
    <row r="13" spans="2:10" s="49" customFormat="1" ht="18.75" customHeight="1" x14ac:dyDescent="0.3">
      <c r="B13" s="50"/>
    </row>
    <row r="14" spans="2:10" s="34" customFormat="1" x14ac:dyDescent="0.25">
      <c r="D14" s="35" t="s">
        <v>410</v>
      </c>
      <c r="E14" s="35" t="s">
        <v>411</v>
      </c>
      <c r="F14" s="35" t="s">
        <v>412</v>
      </c>
      <c r="G14" s="35" t="s">
        <v>413</v>
      </c>
      <c r="H14" s="35" t="s">
        <v>414</v>
      </c>
      <c r="I14" s="35"/>
      <c r="J14" s="35" t="s">
        <v>415</v>
      </c>
    </row>
    <row r="15" spans="2:10" s="34" customFormat="1" x14ac:dyDescent="0.25">
      <c r="B15" s="36" t="s">
        <v>353</v>
      </c>
      <c r="D15" s="34">
        <f t="shared" ref="D15:D24" si="0">D2*$D$1</f>
        <v>1</v>
      </c>
      <c r="E15" s="34">
        <f t="shared" ref="E15:E24" si="1">E2*$E$1</f>
        <v>8</v>
      </c>
      <c r="F15" s="34">
        <f t="shared" ref="F15:F24" si="2">F2*$F$1</f>
        <v>39</v>
      </c>
      <c r="G15" s="34">
        <f t="shared" ref="G15:G24" si="3">G2*$G$1</f>
        <v>12</v>
      </c>
      <c r="H15" s="34">
        <f t="shared" ref="H15:H24" si="4">H2*$H$1</f>
        <v>20</v>
      </c>
      <c r="J15" s="34">
        <f>SUM(D15:I15)</f>
        <v>80</v>
      </c>
    </row>
    <row r="16" spans="2:10" s="34" customFormat="1" x14ac:dyDescent="0.25">
      <c r="B16" s="36" t="s">
        <v>354</v>
      </c>
      <c r="D16" s="34">
        <f t="shared" si="0"/>
        <v>4</v>
      </c>
      <c r="E16" s="34">
        <f t="shared" si="1"/>
        <v>14</v>
      </c>
      <c r="F16" s="34">
        <f t="shared" si="2"/>
        <v>33</v>
      </c>
      <c r="G16" s="34">
        <f t="shared" si="3"/>
        <v>0</v>
      </c>
      <c r="H16" s="34">
        <f t="shared" si="4"/>
        <v>15</v>
      </c>
      <c r="J16" s="34">
        <f t="shared" ref="J16:J24" si="5">SUM(D16:I16)</f>
        <v>66</v>
      </c>
    </row>
    <row r="17" spans="1:10" s="34" customFormat="1" x14ac:dyDescent="0.25">
      <c r="B17" s="36" t="s">
        <v>355</v>
      </c>
      <c r="D17" s="34">
        <f t="shared" si="0"/>
        <v>7</v>
      </c>
      <c r="E17" s="34">
        <f t="shared" si="1"/>
        <v>12</v>
      </c>
      <c r="F17" s="34">
        <f t="shared" si="2"/>
        <v>21</v>
      </c>
      <c r="G17" s="34">
        <f t="shared" si="3"/>
        <v>8</v>
      </c>
      <c r="H17" s="34">
        <f t="shared" si="4"/>
        <v>15</v>
      </c>
      <c r="J17" s="34">
        <f t="shared" si="5"/>
        <v>63</v>
      </c>
    </row>
    <row r="18" spans="1:10" s="34" customFormat="1" x14ac:dyDescent="0.25">
      <c r="B18" s="36" t="s">
        <v>356</v>
      </c>
      <c r="D18" s="34">
        <f t="shared" si="0"/>
        <v>5</v>
      </c>
      <c r="E18" s="34">
        <f t="shared" si="1"/>
        <v>10</v>
      </c>
      <c r="F18" s="34">
        <f t="shared" si="2"/>
        <v>27</v>
      </c>
      <c r="G18" s="34">
        <f t="shared" si="3"/>
        <v>12</v>
      </c>
      <c r="H18" s="34">
        <f t="shared" si="4"/>
        <v>15</v>
      </c>
      <c r="J18" s="34">
        <f t="shared" si="5"/>
        <v>69</v>
      </c>
    </row>
    <row r="19" spans="1:10" s="34" customFormat="1" x14ac:dyDescent="0.25">
      <c r="B19" s="36" t="s">
        <v>357</v>
      </c>
      <c r="D19" s="34">
        <f t="shared" si="0"/>
        <v>9</v>
      </c>
      <c r="E19" s="34">
        <f t="shared" si="1"/>
        <v>6</v>
      </c>
      <c r="F19" s="34">
        <f t="shared" si="2"/>
        <v>27</v>
      </c>
      <c r="G19" s="34">
        <f t="shared" si="3"/>
        <v>4</v>
      </c>
      <c r="H19" s="34">
        <f t="shared" si="4"/>
        <v>15</v>
      </c>
      <c r="J19" s="34">
        <f t="shared" si="5"/>
        <v>61</v>
      </c>
    </row>
    <row r="20" spans="1:10" s="34" customFormat="1" x14ac:dyDescent="0.25">
      <c r="B20" s="36" t="s">
        <v>358</v>
      </c>
      <c r="D20" s="34">
        <f t="shared" si="0"/>
        <v>9</v>
      </c>
      <c r="E20" s="34">
        <f t="shared" si="1"/>
        <v>8</v>
      </c>
      <c r="F20" s="34">
        <f t="shared" si="2"/>
        <v>30</v>
      </c>
      <c r="G20" s="34">
        <f t="shared" si="3"/>
        <v>0</v>
      </c>
      <c r="H20" s="34">
        <f t="shared" si="4"/>
        <v>10</v>
      </c>
      <c r="J20" s="34">
        <f t="shared" si="5"/>
        <v>57</v>
      </c>
    </row>
    <row r="21" spans="1:10" s="34" customFormat="1" x14ac:dyDescent="0.25">
      <c r="B21" s="36" t="s">
        <v>349</v>
      </c>
      <c r="D21" s="34">
        <f t="shared" si="0"/>
        <v>3</v>
      </c>
      <c r="E21" s="34">
        <f t="shared" si="1"/>
        <v>12</v>
      </c>
      <c r="F21" s="34">
        <f t="shared" si="2"/>
        <v>33</v>
      </c>
      <c r="G21" s="34">
        <f t="shared" si="3"/>
        <v>8</v>
      </c>
      <c r="H21" s="34">
        <f t="shared" si="4"/>
        <v>15</v>
      </c>
      <c r="J21" s="34">
        <f t="shared" si="5"/>
        <v>71</v>
      </c>
    </row>
    <row r="22" spans="1:10" s="34" customFormat="1" x14ac:dyDescent="0.25">
      <c r="B22" s="36" t="s">
        <v>359</v>
      </c>
      <c r="D22" s="34">
        <f t="shared" si="0"/>
        <v>1</v>
      </c>
      <c r="E22" s="34">
        <f t="shared" si="1"/>
        <v>6</v>
      </c>
      <c r="F22" s="34">
        <f t="shared" si="2"/>
        <v>45</v>
      </c>
      <c r="G22" s="34">
        <f t="shared" si="3"/>
        <v>8</v>
      </c>
      <c r="H22" s="34">
        <f t="shared" si="4"/>
        <v>20</v>
      </c>
      <c r="J22" s="34">
        <f t="shared" si="5"/>
        <v>80</v>
      </c>
    </row>
    <row r="23" spans="1:10" s="34" customFormat="1" x14ac:dyDescent="0.25">
      <c r="B23" s="36" t="s">
        <v>351</v>
      </c>
      <c r="D23" s="34">
        <f t="shared" si="0"/>
        <v>4</v>
      </c>
      <c r="E23" s="34">
        <f t="shared" si="1"/>
        <v>4</v>
      </c>
      <c r="F23" s="34">
        <f t="shared" si="2"/>
        <v>24</v>
      </c>
      <c r="G23" s="34">
        <f t="shared" si="3"/>
        <v>24</v>
      </c>
      <c r="H23" s="34">
        <f t="shared" si="4"/>
        <v>25</v>
      </c>
      <c r="J23" s="34">
        <f t="shared" si="5"/>
        <v>81</v>
      </c>
    </row>
    <row r="24" spans="1:10" s="34" customFormat="1" x14ac:dyDescent="0.25">
      <c r="B24" s="36" t="s">
        <v>352</v>
      </c>
      <c r="D24" s="34">
        <f t="shared" si="0"/>
        <v>4</v>
      </c>
      <c r="E24" s="34">
        <f t="shared" si="1"/>
        <v>2</v>
      </c>
      <c r="F24" s="34">
        <f t="shared" si="2"/>
        <v>27</v>
      </c>
      <c r="G24" s="34">
        <f t="shared" si="3"/>
        <v>24</v>
      </c>
      <c r="H24" s="34">
        <f t="shared" si="4"/>
        <v>25</v>
      </c>
      <c r="J24" s="34">
        <f t="shared" si="5"/>
        <v>82</v>
      </c>
    </row>
    <row r="26" spans="1:10" ht="18.75" customHeight="1" x14ac:dyDescent="0.3">
      <c r="A26" s="125" t="s">
        <v>420</v>
      </c>
      <c r="B26" s="125"/>
      <c r="C26" s="125"/>
    </row>
    <row r="27" spans="1:10" x14ac:dyDescent="0.3">
      <c r="A27" s="125"/>
      <c r="B27" s="125"/>
      <c r="C27" s="125"/>
    </row>
    <row r="28" spans="1:10" x14ac:dyDescent="0.3">
      <c r="A28" s="37">
        <v>1</v>
      </c>
      <c r="B28" s="38" t="s">
        <v>358</v>
      </c>
      <c r="C28" s="38"/>
    </row>
    <row r="29" spans="1:10" x14ac:dyDescent="0.3">
      <c r="A29" s="37">
        <v>2</v>
      </c>
      <c r="B29" s="38" t="s">
        <v>357</v>
      </c>
      <c r="C29" s="38"/>
    </row>
    <row r="30" spans="1:10" x14ac:dyDescent="0.3">
      <c r="A30" s="37">
        <v>3</v>
      </c>
      <c r="B30" s="38" t="s">
        <v>355</v>
      </c>
      <c r="C30" s="38"/>
    </row>
    <row r="31" spans="1:10" x14ac:dyDescent="0.3">
      <c r="A31" s="37">
        <v>4</v>
      </c>
      <c r="B31" s="38" t="s">
        <v>354</v>
      </c>
      <c r="C31" s="38"/>
    </row>
    <row r="32" spans="1:10" x14ac:dyDescent="0.3">
      <c r="A32" s="37">
        <v>5</v>
      </c>
      <c r="B32" s="38" t="s">
        <v>356</v>
      </c>
      <c r="C32" s="38"/>
    </row>
    <row r="33" spans="1:3" x14ac:dyDescent="0.3">
      <c r="A33" s="37">
        <v>6</v>
      </c>
      <c r="B33" s="38" t="s">
        <v>349</v>
      </c>
      <c r="C33" s="38"/>
    </row>
    <row r="34" spans="1:3" x14ac:dyDescent="0.3">
      <c r="A34" s="57">
        <v>7</v>
      </c>
      <c r="B34" s="58" t="s">
        <v>353</v>
      </c>
      <c r="C34" s="131" t="s">
        <v>419</v>
      </c>
    </row>
    <row r="35" spans="1:3" x14ac:dyDescent="0.3">
      <c r="A35" s="57">
        <v>8</v>
      </c>
      <c r="B35" s="58" t="s">
        <v>359</v>
      </c>
      <c r="C35" s="131"/>
    </row>
    <row r="36" spans="1:3" x14ac:dyDescent="0.3">
      <c r="A36" s="37">
        <v>9</v>
      </c>
      <c r="B36" s="38" t="s">
        <v>351</v>
      </c>
      <c r="C36" s="38"/>
    </row>
    <row r="37" spans="1:3" x14ac:dyDescent="0.3">
      <c r="A37" s="37">
        <v>10</v>
      </c>
      <c r="B37" s="38" t="s">
        <v>352</v>
      </c>
      <c r="C37" s="38"/>
    </row>
  </sheetData>
  <mergeCells count="4">
    <mergeCell ref="C34:C35"/>
    <mergeCell ref="A26:C27"/>
    <mergeCell ref="C2:C11"/>
    <mergeCell ref="I2:I11"/>
  </mergeCells>
  <conditionalFormatting sqref="D2:H2">
    <cfRule type="colorScale" priority="13">
      <colorScale>
        <cfvo type="min"/>
        <cfvo type="percentile" val="50"/>
        <cfvo type="max"/>
        <color rgb="FFF8696B"/>
        <color rgb="FFFFEB84"/>
        <color rgb="FF63BE7B"/>
      </colorScale>
    </cfRule>
  </conditionalFormatting>
  <conditionalFormatting sqref="D3:H3">
    <cfRule type="colorScale" priority="12">
      <colorScale>
        <cfvo type="min"/>
        <cfvo type="percentile" val="50"/>
        <cfvo type="max"/>
        <color rgb="FFF8696B"/>
        <color rgb="FFFFEB84"/>
        <color rgb="FF63BE7B"/>
      </colorScale>
    </cfRule>
  </conditionalFormatting>
  <conditionalFormatting sqref="D4:H4">
    <cfRule type="colorScale" priority="11">
      <colorScale>
        <cfvo type="min"/>
        <cfvo type="percentile" val="50"/>
        <cfvo type="max"/>
        <color rgb="FFF8696B"/>
        <color rgb="FFFFEB84"/>
        <color rgb="FF63BE7B"/>
      </colorScale>
    </cfRule>
  </conditionalFormatting>
  <conditionalFormatting sqref="D5:H5">
    <cfRule type="colorScale" priority="10">
      <colorScale>
        <cfvo type="min"/>
        <cfvo type="percentile" val="50"/>
        <cfvo type="max"/>
        <color rgb="FFF8696B"/>
        <color rgb="FFFFEB84"/>
        <color rgb="FF63BE7B"/>
      </colorScale>
    </cfRule>
  </conditionalFormatting>
  <conditionalFormatting sqref="D6:H6">
    <cfRule type="colorScale" priority="9">
      <colorScale>
        <cfvo type="min"/>
        <cfvo type="percentile" val="50"/>
        <cfvo type="max"/>
        <color rgb="FFF8696B"/>
        <color rgb="FFFFEB84"/>
        <color rgb="FF63BE7B"/>
      </colorScale>
    </cfRule>
  </conditionalFormatting>
  <conditionalFormatting sqref="D7:H7">
    <cfRule type="colorScale" priority="8">
      <colorScale>
        <cfvo type="min"/>
        <cfvo type="percentile" val="50"/>
        <cfvo type="max"/>
        <color rgb="FFF8696B"/>
        <color rgb="FFFFEB84"/>
        <color rgb="FF63BE7B"/>
      </colorScale>
    </cfRule>
  </conditionalFormatting>
  <conditionalFormatting sqref="D8:H8">
    <cfRule type="colorScale" priority="7">
      <colorScale>
        <cfvo type="min"/>
        <cfvo type="percentile" val="50"/>
        <cfvo type="max"/>
        <color rgb="FFF8696B"/>
        <color rgb="FFFFEB84"/>
        <color rgb="FF63BE7B"/>
      </colorScale>
    </cfRule>
  </conditionalFormatting>
  <conditionalFormatting sqref="D9:H9">
    <cfRule type="colorScale" priority="6">
      <colorScale>
        <cfvo type="min"/>
        <cfvo type="percentile" val="50"/>
        <cfvo type="max"/>
        <color rgb="FFF8696B"/>
        <color rgb="FFFFEB84"/>
        <color rgb="FF63BE7B"/>
      </colorScale>
    </cfRule>
  </conditionalFormatting>
  <conditionalFormatting sqref="D10:H10">
    <cfRule type="colorScale" priority="5">
      <colorScale>
        <cfvo type="min"/>
        <cfvo type="percentile" val="50"/>
        <cfvo type="max"/>
        <color rgb="FFF8696B"/>
        <color rgb="FFFFEB84"/>
        <color rgb="FF63BE7B"/>
      </colorScale>
    </cfRule>
  </conditionalFormatting>
  <conditionalFormatting sqref="D11:H11">
    <cfRule type="colorScale" priority="4">
      <colorScale>
        <cfvo type="min"/>
        <cfvo type="percentile" val="50"/>
        <cfvo type="max"/>
        <color rgb="FFF8696B"/>
        <color rgb="FFFFEB84"/>
        <color rgb="FF63BE7B"/>
      </colorScale>
    </cfRule>
  </conditionalFormatting>
  <conditionalFormatting sqref="J15:J24">
    <cfRule type="colorScale" priority="3">
      <colorScale>
        <cfvo type="min"/>
        <cfvo type="percentile" val="50"/>
        <cfvo type="max"/>
        <color rgb="FF63BE7B"/>
        <color rgb="FFFFEB84"/>
        <color rgb="FFF8696B"/>
      </colorScale>
    </cfRule>
  </conditionalFormatting>
  <conditionalFormatting sqref="D1:H1">
    <cfRule type="colorScale" priority="2">
      <colorScale>
        <cfvo type="min"/>
        <cfvo type="percentile" val="50"/>
        <cfvo type="max"/>
        <color rgb="FFF8696B"/>
        <color rgb="FFFFEB84"/>
        <color rgb="FF63BE7B"/>
      </colorScale>
    </cfRule>
  </conditionalFormatting>
  <conditionalFormatting sqref="D12:H12">
    <cfRule type="colorScale" priority="1">
      <colorScale>
        <cfvo type="min"/>
        <cfvo type="percentile" val="50"/>
        <cfvo type="max"/>
        <color rgb="FFF8696B"/>
        <color rgb="FFFFEB84"/>
        <color rgb="FF63BE7B"/>
      </colorScale>
    </cfRule>
  </conditionalFormatting>
  <pageMargins left="0.25" right="0.25"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I46"/>
  <sheetViews>
    <sheetView workbookViewId="0">
      <pane ySplit="1" topLeftCell="A2" activePane="bottomLeft" state="frozen"/>
      <selection pane="bottomLeft" activeCell="A13" sqref="A13"/>
    </sheetView>
  </sheetViews>
  <sheetFormatPr defaultRowHeight="16.5" x14ac:dyDescent="0.25"/>
  <cols>
    <col min="1" max="1" width="14.42578125" style="2" bestFit="1" customWidth="1"/>
    <col min="2" max="2" width="12" style="2" customWidth="1"/>
    <col min="3" max="3" width="10.85546875" style="2" customWidth="1"/>
    <col min="4" max="64" width="15.28515625" style="2" customWidth="1"/>
    <col min="65" max="65" width="13.7109375" style="2" customWidth="1"/>
    <col min="66" max="86" width="12" style="2" customWidth="1"/>
    <col min="87" max="87" width="50.7109375" style="29" customWidth="1"/>
    <col min="88" max="16384" width="9.140625" style="2"/>
  </cols>
  <sheetData>
    <row r="1" spans="1:87" x14ac:dyDescent="0.25">
      <c r="A1" s="4" t="s">
        <v>450</v>
      </c>
      <c r="B1" s="4" t="s">
        <v>320</v>
      </c>
      <c r="C1" s="27" t="s">
        <v>321</v>
      </c>
      <c r="D1" s="4" t="s">
        <v>362</v>
      </c>
      <c r="E1" s="4" t="s">
        <v>322</v>
      </c>
      <c r="F1" s="4" t="s">
        <v>363</v>
      </c>
      <c r="G1" s="4" t="s">
        <v>323</v>
      </c>
      <c r="H1" s="4" t="s">
        <v>364</v>
      </c>
      <c r="I1" s="4" t="s">
        <v>324</v>
      </c>
      <c r="J1" s="4" t="s">
        <v>365</v>
      </c>
      <c r="K1" s="4" t="s">
        <v>325</v>
      </c>
      <c r="L1" s="4" t="s">
        <v>366</v>
      </c>
      <c r="M1" s="4" t="s">
        <v>326</v>
      </c>
      <c r="N1" s="4" t="s">
        <v>367</v>
      </c>
      <c r="O1" s="4" t="s">
        <v>327</v>
      </c>
      <c r="P1" s="4" t="s">
        <v>368</v>
      </c>
      <c r="Q1" s="4" t="s">
        <v>328</v>
      </c>
      <c r="R1" s="4" t="s">
        <v>369</v>
      </c>
      <c r="S1" s="4" t="s">
        <v>329</v>
      </c>
      <c r="T1" s="4" t="s">
        <v>370</v>
      </c>
      <c r="U1" s="4" t="s">
        <v>330</v>
      </c>
      <c r="V1" s="4" t="s">
        <v>371</v>
      </c>
      <c r="W1" s="4" t="s">
        <v>331</v>
      </c>
      <c r="X1" s="4" t="s">
        <v>372</v>
      </c>
      <c r="Y1" s="4" t="s">
        <v>332</v>
      </c>
      <c r="Z1" s="4" t="s">
        <v>373</v>
      </c>
      <c r="AA1" s="4" t="s">
        <v>333</v>
      </c>
      <c r="AB1" s="4" t="s">
        <v>374</v>
      </c>
      <c r="AC1" s="4" t="s">
        <v>334</v>
      </c>
      <c r="AD1" s="4" t="s">
        <v>375</v>
      </c>
      <c r="AE1" s="4" t="s">
        <v>335</v>
      </c>
      <c r="AF1" s="4" t="s">
        <v>376</v>
      </c>
      <c r="AG1" s="4" t="s">
        <v>336</v>
      </c>
      <c r="AH1" s="4" t="s">
        <v>377</v>
      </c>
      <c r="AI1" s="4" t="s">
        <v>337</v>
      </c>
      <c r="AJ1" s="4" t="s">
        <v>378</v>
      </c>
      <c r="AK1" s="4" t="s">
        <v>338</v>
      </c>
      <c r="AL1" s="4" t="s">
        <v>379</v>
      </c>
      <c r="AM1" s="4" t="s">
        <v>339</v>
      </c>
      <c r="AN1" s="4" t="s">
        <v>380</v>
      </c>
      <c r="AO1" s="4" t="s">
        <v>340</v>
      </c>
      <c r="AP1" s="4" t="s">
        <v>381</v>
      </c>
      <c r="AQ1" s="4" t="s">
        <v>341</v>
      </c>
      <c r="AR1" s="4" t="s">
        <v>382</v>
      </c>
      <c r="AS1" s="4" t="s">
        <v>342</v>
      </c>
      <c r="AT1" s="4" t="s">
        <v>383</v>
      </c>
      <c r="AU1" s="4" t="s">
        <v>343</v>
      </c>
      <c r="AV1" s="4" t="s">
        <v>384</v>
      </c>
      <c r="AW1" s="4" t="s">
        <v>344</v>
      </c>
      <c r="AX1" s="4" t="s">
        <v>385</v>
      </c>
      <c r="AY1" s="4" t="s">
        <v>345</v>
      </c>
      <c r="AZ1" s="4" t="s">
        <v>386</v>
      </c>
      <c r="BA1" s="4" t="s">
        <v>346</v>
      </c>
      <c r="BB1" s="4" t="s">
        <v>387</v>
      </c>
      <c r="BC1" s="4" t="s">
        <v>347</v>
      </c>
      <c r="BD1" s="4" t="s">
        <v>388</v>
      </c>
      <c r="BE1" s="4" t="s">
        <v>348</v>
      </c>
      <c r="BF1" s="4" t="s">
        <v>389</v>
      </c>
      <c r="BG1" s="4" t="s">
        <v>349</v>
      </c>
      <c r="BH1" s="4" t="s">
        <v>390</v>
      </c>
      <c r="BI1" s="4" t="s">
        <v>350</v>
      </c>
      <c r="BJ1" s="4" t="s">
        <v>391</v>
      </c>
      <c r="BK1" s="4" t="s">
        <v>351</v>
      </c>
      <c r="BL1" s="4" t="s">
        <v>392</v>
      </c>
      <c r="BM1" s="4" t="s">
        <v>352</v>
      </c>
      <c r="BN1" s="4" t="s">
        <v>393</v>
      </c>
      <c r="BO1" s="4" t="s">
        <v>353</v>
      </c>
      <c r="BP1" s="4" t="s">
        <v>394</v>
      </c>
      <c r="BQ1" s="4" t="s">
        <v>354</v>
      </c>
      <c r="BR1" s="4" t="s">
        <v>395</v>
      </c>
      <c r="BS1" s="4" t="s">
        <v>355</v>
      </c>
      <c r="BT1" s="4" t="s">
        <v>396</v>
      </c>
      <c r="BU1" s="4" t="s">
        <v>356</v>
      </c>
      <c r="BV1" s="4" t="s">
        <v>397</v>
      </c>
      <c r="BW1" s="4" t="s">
        <v>357</v>
      </c>
      <c r="BX1" s="4" t="s">
        <v>398</v>
      </c>
      <c r="BY1" s="4" t="s">
        <v>358</v>
      </c>
      <c r="BZ1" s="4" t="s">
        <v>399</v>
      </c>
      <c r="CA1" s="4" t="s">
        <v>400</v>
      </c>
      <c r="CB1" s="4" t="s">
        <v>401</v>
      </c>
      <c r="CC1" s="4" t="s">
        <v>359</v>
      </c>
      <c r="CD1" s="4" t="s">
        <v>402</v>
      </c>
      <c r="CE1" s="4" t="s">
        <v>403</v>
      </c>
      <c r="CF1" s="4" t="s">
        <v>404</v>
      </c>
      <c r="CG1" s="4" t="s">
        <v>405</v>
      </c>
      <c r="CH1" s="4" t="s">
        <v>406</v>
      </c>
      <c r="CI1" s="27" t="s">
        <v>360</v>
      </c>
    </row>
    <row r="2" spans="1:87" x14ac:dyDescent="0.25">
      <c r="B2" s="2" t="s">
        <v>31</v>
      </c>
      <c r="C2" s="29" t="s">
        <v>32</v>
      </c>
      <c r="E2" s="26" t="s">
        <v>4</v>
      </c>
      <c r="F2" s="26"/>
      <c r="G2" s="26" t="s">
        <v>4</v>
      </c>
      <c r="H2" s="26"/>
      <c r="I2" s="26" t="s">
        <v>6</v>
      </c>
      <c r="J2" s="26"/>
      <c r="K2" s="26" t="s">
        <v>4</v>
      </c>
      <c r="L2" s="26"/>
      <c r="M2" s="26" t="s">
        <v>4</v>
      </c>
      <c r="N2" s="26"/>
      <c r="O2" s="26" t="s">
        <v>6</v>
      </c>
      <c r="P2" s="26"/>
      <c r="Q2" s="26" t="s">
        <v>6</v>
      </c>
      <c r="R2" s="26"/>
      <c r="S2" s="26" t="s">
        <v>6</v>
      </c>
      <c r="T2" s="26"/>
      <c r="U2" s="26" t="s">
        <v>6</v>
      </c>
      <c r="V2" s="26"/>
      <c r="W2" s="26" t="s">
        <v>6</v>
      </c>
      <c r="X2" s="26"/>
      <c r="Y2" s="26" t="s">
        <v>6</v>
      </c>
      <c r="Z2" s="26"/>
      <c r="AA2" s="26" t="s">
        <v>6</v>
      </c>
      <c r="AB2" s="26"/>
      <c r="AC2" s="26" t="s">
        <v>6</v>
      </c>
      <c r="AD2" s="26"/>
      <c r="AE2" s="26" t="s">
        <v>6</v>
      </c>
      <c r="AF2" s="26"/>
      <c r="AG2" s="26" t="s">
        <v>6</v>
      </c>
      <c r="AH2" s="26"/>
      <c r="AI2" s="26" t="s">
        <v>6</v>
      </c>
      <c r="AJ2" s="26"/>
      <c r="AK2" s="26" t="s">
        <v>6</v>
      </c>
      <c r="AL2" s="26"/>
      <c r="AM2" s="26" t="s">
        <v>6</v>
      </c>
      <c r="AN2" s="26"/>
      <c r="AO2" s="26" t="s">
        <v>6</v>
      </c>
      <c r="AP2" s="26"/>
      <c r="AQ2" s="26" t="s">
        <v>6</v>
      </c>
      <c r="AR2" s="26"/>
      <c r="AS2" s="26" t="s">
        <v>6</v>
      </c>
      <c r="AT2" s="26"/>
      <c r="AU2" s="26" t="s">
        <v>6</v>
      </c>
      <c r="AV2" s="26"/>
      <c r="AW2" s="26" t="s">
        <v>6</v>
      </c>
      <c r="AX2" s="26"/>
      <c r="AY2" s="26" t="s">
        <v>6</v>
      </c>
      <c r="AZ2" s="26"/>
      <c r="BA2" s="26" t="s">
        <v>6</v>
      </c>
      <c r="BB2" s="26"/>
      <c r="BC2" s="26" t="s">
        <v>6</v>
      </c>
      <c r="BD2" s="26"/>
      <c r="BE2" s="26" t="s">
        <v>6</v>
      </c>
      <c r="BF2" s="26"/>
      <c r="BG2" s="26" t="s">
        <v>6</v>
      </c>
      <c r="BH2" s="26"/>
      <c r="BI2" s="26" t="s">
        <v>6</v>
      </c>
      <c r="BJ2" s="26"/>
      <c r="BK2" s="26" t="s">
        <v>6</v>
      </c>
      <c r="BL2" s="26"/>
      <c r="BM2" s="26" t="s">
        <v>6</v>
      </c>
      <c r="BN2" s="26"/>
      <c r="BO2" s="26">
        <v>5</v>
      </c>
      <c r="BP2" s="26"/>
      <c r="BQ2" s="26">
        <v>5</v>
      </c>
      <c r="BR2" s="26"/>
      <c r="BS2" s="26">
        <v>5</v>
      </c>
      <c r="BT2" s="26"/>
      <c r="BU2" s="26">
        <v>5</v>
      </c>
      <c r="BV2" s="26"/>
      <c r="BW2" s="26">
        <v>5</v>
      </c>
      <c r="BX2" s="26"/>
      <c r="BY2" s="26">
        <v>5</v>
      </c>
      <c r="BZ2" s="26"/>
      <c r="CA2" s="26">
        <v>5</v>
      </c>
      <c r="CB2" s="26"/>
      <c r="CC2" s="26">
        <v>5</v>
      </c>
      <c r="CD2" s="26"/>
      <c r="CE2" s="26">
        <v>5</v>
      </c>
      <c r="CF2" s="26"/>
      <c r="CG2" s="26">
        <v>5</v>
      </c>
      <c r="CH2" s="26"/>
      <c r="CI2" s="28"/>
    </row>
    <row r="3" spans="1:87" x14ac:dyDescent="0.25">
      <c r="B3" s="2" t="s">
        <v>57</v>
      </c>
      <c r="C3" s="29" t="s">
        <v>32</v>
      </c>
      <c r="E3" s="26" t="s">
        <v>361</v>
      </c>
      <c r="F3" s="26"/>
      <c r="G3" s="26" t="s">
        <v>361</v>
      </c>
      <c r="H3" s="26"/>
      <c r="I3" s="26" t="s">
        <v>361</v>
      </c>
      <c r="J3" s="26"/>
      <c r="K3" s="26" t="s">
        <v>361</v>
      </c>
      <c r="L3" s="26"/>
      <c r="M3" s="26" t="s">
        <v>361</v>
      </c>
      <c r="N3" s="26"/>
      <c r="O3" s="26" t="s">
        <v>361</v>
      </c>
      <c r="P3" s="26"/>
      <c r="Q3" s="26" t="s">
        <v>361</v>
      </c>
      <c r="R3" s="26"/>
      <c r="S3" s="26" t="s">
        <v>361</v>
      </c>
      <c r="T3" s="26"/>
      <c r="U3" s="26" t="s">
        <v>361</v>
      </c>
      <c r="V3" s="26"/>
      <c r="W3" s="26" t="s">
        <v>361</v>
      </c>
      <c r="X3" s="26"/>
      <c r="Y3" s="26" t="s">
        <v>361</v>
      </c>
      <c r="Z3" s="26"/>
      <c r="AA3" s="26" t="s">
        <v>361</v>
      </c>
      <c r="AB3" s="26"/>
      <c r="AC3" s="26" t="s">
        <v>361</v>
      </c>
      <c r="AD3" s="26"/>
      <c r="AE3" s="26" t="s">
        <v>361</v>
      </c>
      <c r="AF3" s="26"/>
      <c r="AG3" s="26" t="s">
        <v>361</v>
      </c>
      <c r="AH3" s="26"/>
      <c r="AI3" s="26" t="s">
        <v>361</v>
      </c>
      <c r="AJ3" s="26"/>
      <c r="AK3" s="26" t="s">
        <v>361</v>
      </c>
      <c r="AL3" s="26"/>
      <c r="AM3" s="26" t="s">
        <v>361</v>
      </c>
      <c r="AN3" s="26"/>
      <c r="AO3" s="26" t="s">
        <v>361</v>
      </c>
      <c r="AP3" s="26"/>
      <c r="AQ3" s="26" t="s">
        <v>361</v>
      </c>
      <c r="AR3" s="26"/>
      <c r="AS3" s="26" t="s">
        <v>361</v>
      </c>
      <c r="AT3" s="26"/>
      <c r="AU3" s="26" t="s">
        <v>361</v>
      </c>
      <c r="AV3" s="26"/>
      <c r="AW3" s="26" t="s">
        <v>361</v>
      </c>
      <c r="AX3" s="26"/>
      <c r="AY3" s="26" t="s">
        <v>361</v>
      </c>
      <c r="AZ3" s="26"/>
      <c r="BA3" s="26" t="s">
        <v>361</v>
      </c>
      <c r="BB3" s="26"/>
      <c r="BC3" s="26" t="s">
        <v>361</v>
      </c>
      <c r="BD3" s="26"/>
      <c r="BE3" s="26" t="s">
        <v>361</v>
      </c>
      <c r="BF3" s="26"/>
      <c r="BG3" s="26" t="s">
        <v>361</v>
      </c>
      <c r="BH3" s="26"/>
      <c r="BI3" s="26" t="s">
        <v>361</v>
      </c>
      <c r="BJ3" s="26"/>
      <c r="BK3" s="26" t="s">
        <v>361</v>
      </c>
      <c r="BL3" s="26"/>
      <c r="BM3" s="26" t="s">
        <v>361</v>
      </c>
      <c r="BN3" s="26"/>
      <c r="BO3" s="26">
        <v>3</v>
      </c>
      <c r="BP3" s="26"/>
      <c r="BQ3" s="26">
        <v>3</v>
      </c>
      <c r="BR3" s="26"/>
      <c r="BS3" s="26">
        <v>3</v>
      </c>
      <c r="BT3" s="26"/>
      <c r="BU3" s="26">
        <v>3</v>
      </c>
      <c r="BV3" s="26"/>
      <c r="BW3" s="26">
        <v>3</v>
      </c>
      <c r="BX3" s="26"/>
      <c r="BY3" s="26">
        <v>3</v>
      </c>
      <c r="BZ3" s="26"/>
      <c r="CA3" s="26">
        <v>3</v>
      </c>
      <c r="CB3" s="26"/>
      <c r="CC3" s="26">
        <v>3</v>
      </c>
      <c r="CD3" s="26"/>
      <c r="CE3" s="26">
        <v>3</v>
      </c>
      <c r="CF3" s="26"/>
      <c r="CG3" s="26">
        <v>3</v>
      </c>
      <c r="CH3" s="26"/>
      <c r="CI3" s="28"/>
    </row>
    <row r="4" spans="1:87" x14ac:dyDescent="0.25">
      <c r="B4" s="2" t="s">
        <v>63</v>
      </c>
      <c r="C4" s="29" t="s">
        <v>32</v>
      </c>
      <c r="E4" s="26" t="s">
        <v>4</v>
      </c>
      <c r="F4" s="26"/>
      <c r="G4" s="26" t="s">
        <v>4</v>
      </c>
      <c r="H4" s="26"/>
      <c r="I4" s="26" t="s">
        <v>4</v>
      </c>
      <c r="J4" s="26"/>
      <c r="K4" s="26" t="s">
        <v>4</v>
      </c>
      <c r="L4" s="26"/>
      <c r="M4" s="26" t="s">
        <v>4</v>
      </c>
      <c r="N4" s="26"/>
      <c r="O4" s="26" t="s">
        <v>4</v>
      </c>
      <c r="P4" s="26"/>
      <c r="Q4" s="26" t="s">
        <v>361</v>
      </c>
      <c r="R4" s="26"/>
      <c r="S4" s="26" t="s">
        <v>361</v>
      </c>
      <c r="T4" s="26"/>
      <c r="U4" s="26" t="s">
        <v>4</v>
      </c>
      <c r="V4" s="26"/>
      <c r="W4" s="26" t="s">
        <v>4</v>
      </c>
      <c r="X4" s="26"/>
      <c r="Y4" s="26" t="s">
        <v>4</v>
      </c>
      <c r="Z4" s="26"/>
      <c r="AA4" s="26" t="s">
        <v>4</v>
      </c>
      <c r="AB4" s="26"/>
      <c r="AC4" s="26" t="s">
        <v>4</v>
      </c>
      <c r="AD4" s="26"/>
      <c r="AE4" s="26" t="s">
        <v>361</v>
      </c>
      <c r="AF4" s="26"/>
      <c r="AG4" s="26" t="s">
        <v>361</v>
      </c>
      <c r="AH4" s="26"/>
      <c r="AI4" s="26" t="s">
        <v>4</v>
      </c>
      <c r="AJ4" s="26"/>
      <c r="AK4" s="26" t="s">
        <v>4</v>
      </c>
      <c r="AL4" s="26"/>
      <c r="AM4" s="26" t="s">
        <v>361</v>
      </c>
      <c r="AN4" s="26"/>
      <c r="AO4" s="26" t="s">
        <v>361</v>
      </c>
      <c r="AP4" s="26"/>
      <c r="AQ4" s="26" t="s">
        <v>361</v>
      </c>
      <c r="AR4" s="26"/>
      <c r="AS4" s="26" t="s">
        <v>361</v>
      </c>
      <c r="AT4" s="26"/>
      <c r="AU4" s="26" t="s">
        <v>4</v>
      </c>
      <c r="AV4" s="26"/>
      <c r="AW4" s="26" t="s">
        <v>4</v>
      </c>
      <c r="AX4" s="26"/>
      <c r="AY4" s="26" t="s">
        <v>4</v>
      </c>
      <c r="AZ4" s="26"/>
      <c r="BA4" s="26" t="s">
        <v>4</v>
      </c>
      <c r="BB4" s="26"/>
      <c r="BC4" s="26" t="s">
        <v>4</v>
      </c>
      <c r="BD4" s="26"/>
      <c r="BE4" s="26" t="s">
        <v>10</v>
      </c>
      <c r="BF4" s="26"/>
      <c r="BG4" s="26" t="s">
        <v>10</v>
      </c>
      <c r="BH4" s="26"/>
      <c r="BI4" s="26" t="s">
        <v>10</v>
      </c>
      <c r="BJ4" s="26"/>
      <c r="BK4" s="26" t="s">
        <v>10</v>
      </c>
      <c r="BL4" s="26"/>
      <c r="BM4" s="26" t="s">
        <v>10</v>
      </c>
      <c r="BN4" s="26"/>
      <c r="BO4" s="26">
        <v>1</v>
      </c>
      <c r="BP4" s="26"/>
      <c r="BQ4" s="26">
        <v>1</v>
      </c>
      <c r="BR4" s="26"/>
      <c r="BS4" s="26">
        <v>1</v>
      </c>
      <c r="BT4" s="26"/>
      <c r="BU4" s="26">
        <v>4</v>
      </c>
      <c r="BV4" s="26"/>
      <c r="BW4" s="26">
        <v>1</v>
      </c>
      <c r="BX4" s="26"/>
      <c r="BY4" s="26">
        <v>2</v>
      </c>
      <c r="BZ4" s="26"/>
      <c r="CA4" s="26">
        <v>3</v>
      </c>
      <c r="CB4" s="26"/>
      <c r="CC4" s="26">
        <v>3</v>
      </c>
      <c r="CD4" s="26"/>
      <c r="CE4" s="26">
        <v>3</v>
      </c>
      <c r="CF4" s="26"/>
      <c r="CG4" s="26">
        <v>3</v>
      </c>
      <c r="CH4" s="26"/>
      <c r="CI4" s="28"/>
    </row>
    <row r="5" spans="1:87" x14ac:dyDescent="0.25">
      <c r="B5" s="2" t="s">
        <v>108</v>
      </c>
      <c r="C5" s="29" t="s">
        <v>32</v>
      </c>
      <c r="E5" s="26" t="s">
        <v>361</v>
      </c>
      <c r="F5" s="26"/>
      <c r="G5" s="26" t="s">
        <v>361</v>
      </c>
      <c r="H5" s="26"/>
      <c r="I5" s="26" t="s">
        <v>361</v>
      </c>
      <c r="J5" s="26"/>
      <c r="K5" s="26" t="s">
        <v>361</v>
      </c>
      <c r="L5" s="26"/>
      <c r="M5" s="26" t="s">
        <v>361</v>
      </c>
      <c r="N5" s="26"/>
      <c r="O5" s="26" t="s">
        <v>361</v>
      </c>
      <c r="P5" s="26"/>
      <c r="Q5" s="26" t="s">
        <v>361</v>
      </c>
      <c r="R5" s="26"/>
      <c r="S5" s="26" t="s">
        <v>361</v>
      </c>
      <c r="T5" s="26"/>
      <c r="U5" s="26" t="s">
        <v>4</v>
      </c>
      <c r="V5" s="26"/>
      <c r="W5" s="26" t="s">
        <v>4</v>
      </c>
      <c r="X5" s="26"/>
      <c r="Y5" s="26" t="s">
        <v>4</v>
      </c>
      <c r="Z5" s="26"/>
      <c r="AA5" s="26" t="s">
        <v>361</v>
      </c>
      <c r="AB5" s="26"/>
      <c r="AC5" s="26" t="s">
        <v>361</v>
      </c>
      <c r="AD5" s="26"/>
      <c r="AE5" s="26" t="s">
        <v>361</v>
      </c>
      <c r="AF5" s="26"/>
      <c r="AG5" s="26" t="s">
        <v>361</v>
      </c>
      <c r="AH5" s="26"/>
      <c r="AI5" s="26" t="s">
        <v>361</v>
      </c>
      <c r="AJ5" s="26"/>
      <c r="AK5" s="26" t="s">
        <v>361</v>
      </c>
      <c r="AL5" s="26"/>
      <c r="AM5" s="26" t="s">
        <v>361</v>
      </c>
      <c r="AN5" s="26"/>
      <c r="AO5" s="26" t="s">
        <v>361</v>
      </c>
      <c r="AP5" s="26"/>
      <c r="AQ5" s="26" t="s">
        <v>361</v>
      </c>
      <c r="AR5" s="26"/>
      <c r="AS5" s="26" t="s">
        <v>361</v>
      </c>
      <c r="AT5" s="26"/>
      <c r="AU5" s="26" t="s">
        <v>361</v>
      </c>
      <c r="AV5" s="26"/>
      <c r="AW5" s="26" t="s">
        <v>361</v>
      </c>
      <c r="AX5" s="26"/>
      <c r="AY5" s="26" t="s">
        <v>361</v>
      </c>
      <c r="AZ5" s="26"/>
      <c r="BA5" s="26" t="s">
        <v>361</v>
      </c>
      <c r="BB5" s="26"/>
      <c r="BC5" s="26" t="s">
        <v>361</v>
      </c>
      <c r="BD5" s="26"/>
      <c r="BE5" s="26" t="s">
        <v>361</v>
      </c>
      <c r="BF5" s="26"/>
      <c r="BG5" s="26" t="s">
        <v>361</v>
      </c>
      <c r="BH5" s="26"/>
      <c r="BI5" s="26" t="s">
        <v>361</v>
      </c>
      <c r="BJ5" s="26"/>
      <c r="BK5" s="26" t="s">
        <v>361</v>
      </c>
      <c r="BL5" s="26"/>
      <c r="BM5" s="26" t="s">
        <v>361</v>
      </c>
      <c r="BN5" s="26"/>
      <c r="BO5" s="26">
        <v>5</v>
      </c>
      <c r="BP5" s="26"/>
      <c r="BQ5" s="26">
        <v>4</v>
      </c>
      <c r="BR5" s="26"/>
      <c r="BS5" s="26">
        <v>2</v>
      </c>
      <c r="BT5" s="26"/>
      <c r="BU5" s="26">
        <v>4</v>
      </c>
      <c r="BV5" s="26"/>
      <c r="BW5" s="26">
        <v>1</v>
      </c>
      <c r="BX5" s="26"/>
      <c r="BY5" s="26">
        <v>1</v>
      </c>
      <c r="BZ5" s="26"/>
      <c r="CA5" s="26">
        <v>5</v>
      </c>
      <c r="CB5" s="26"/>
      <c r="CC5" s="26">
        <v>5</v>
      </c>
      <c r="CD5" s="26"/>
      <c r="CE5" s="26">
        <v>5</v>
      </c>
      <c r="CF5" s="26"/>
      <c r="CG5" s="26">
        <v>3</v>
      </c>
      <c r="CH5" s="26"/>
      <c r="CI5" s="28"/>
    </row>
    <row r="6" spans="1:87" x14ac:dyDescent="0.25">
      <c r="B6" s="2" t="s">
        <v>110</v>
      </c>
      <c r="C6" s="29" t="s">
        <v>32</v>
      </c>
      <c r="E6" s="26" t="s">
        <v>4</v>
      </c>
      <c r="F6" s="26"/>
      <c r="G6" s="26" t="s">
        <v>4</v>
      </c>
      <c r="H6" s="26"/>
      <c r="I6" s="26" t="s">
        <v>4</v>
      </c>
      <c r="J6" s="26"/>
      <c r="K6" s="26" t="s">
        <v>361</v>
      </c>
      <c r="L6" s="26"/>
      <c r="M6" s="26" t="s">
        <v>361</v>
      </c>
      <c r="N6" s="26"/>
      <c r="O6" s="26" t="s">
        <v>6</v>
      </c>
      <c r="P6" s="26"/>
      <c r="Q6" s="26" t="s">
        <v>6</v>
      </c>
      <c r="R6" s="26"/>
      <c r="S6" s="26" t="s">
        <v>6</v>
      </c>
      <c r="T6" s="26"/>
      <c r="U6" s="26" t="s">
        <v>6</v>
      </c>
      <c r="V6" s="26"/>
      <c r="W6" s="26" t="s">
        <v>6</v>
      </c>
      <c r="X6" s="26"/>
      <c r="Y6" s="26" t="s">
        <v>4</v>
      </c>
      <c r="Z6" s="26"/>
      <c r="AA6" s="26" t="s">
        <v>4</v>
      </c>
      <c r="AB6" s="26"/>
      <c r="AC6" s="26" t="s">
        <v>4</v>
      </c>
      <c r="AD6" s="26"/>
      <c r="AE6" s="26" t="s">
        <v>361</v>
      </c>
      <c r="AF6" s="26"/>
      <c r="AG6" s="26" t="s">
        <v>361</v>
      </c>
      <c r="AH6" s="26"/>
      <c r="AI6" s="26" t="s">
        <v>4</v>
      </c>
      <c r="AJ6" s="26"/>
      <c r="AK6" s="26" t="s">
        <v>4</v>
      </c>
      <c r="AL6" s="26"/>
      <c r="AM6" s="26" t="s">
        <v>4</v>
      </c>
      <c r="AN6" s="26"/>
      <c r="AO6" s="26" t="s">
        <v>4</v>
      </c>
      <c r="AP6" s="26"/>
      <c r="AQ6" s="26" t="s">
        <v>4</v>
      </c>
      <c r="AR6" s="26"/>
      <c r="AS6" s="26" t="s">
        <v>4</v>
      </c>
      <c r="AT6" s="26"/>
      <c r="AU6" s="26" t="s">
        <v>4</v>
      </c>
      <c r="AV6" s="26"/>
      <c r="AW6" s="26" t="s">
        <v>361</v>
      </c>
      <c r="AX6" s="26"/>
      <c r="AY6" s="26" t="s">
        <v>4</v>
      </c>
      <c r="AZ6" s="26"/>
      <c r="BA6" s="26" t="s">
        <v>361</v>
      </c>
      <c r="BB6" s="26"/>
      <c r="BC6" s="26" t="s">
        <v>361</v>
      </c>
      <c r="BD6" s="26"/>
      <c r="BE6" s="26" t="s">
        <v>361</v>
      </c>
      <c r="BF6" s="26"/>
      <c r="BG6" s="26" t="s">
        <v>4</v>
      </c>
      <c r="BH6" s="26"/>
      <c r="BI6" s="26" t="s">
        <v>361</v>
      </c>
      <c r="BJ6" s="26"/>
      <c r="BK6" s="26" t="s">
        <v>361</v>
      </c>
      <c r="BL6" s="26"/>
      <c r="BM6" s="26" t="s">
        <v>361</v>
      </c>
      <c r="BN6" s="26"/>
      <c r="BO6" s="26">
        <v>3</v>
      </c>
      <c r="BP6" s="26"/>
      <c r="BQ6" s="26">
        <v>3</v>
      </c>
      <c r="BR6" s="26"/>
      <c r="BS6" s="26">
        <v>3</v>
      </c>
      <c r="BT6" s="26"/>
      <c r="BU6" s="26">
        <v>3</v>
      </c>
      <c r="BV6" s="26"/>
      <c r="BW6" s="26">
        <v>3</v>
      </c>
      <c r="BX6" s="26"/>
      <c r="BY6" s="26">
        <v>1</v>
      </c>
      <c r="BZ6" s="26"/>
      <c r="CA6" s="26">
        <v>2</v>
      </c>
      <c r="CB6" s="26"/>
      <c r="CC6" s="26">
        <v>3</v>
      </c>
      <c r="CD6" s="26"/>
      <c r="CE6" s="26">
        <v>3</v>
      </c>
      <c r="CF6" s="26"/>
      <c r="CG6" s="26">
        <v>3</v>
      </c>
      <c r="CH6" s="26"/>
      <c r="CI6" s="28"/>
    </row>
    <row r="7" spans="1:87" x14ac:dyDescent="0.25">
      <c r="B7" s="2" t="s">
        <v>122</v>
      </c>
      <c r="C7" s="29" t="s">
        <v>32</v>
      </c>
      <c r="E7" s="26" t="s">
        <v>6</v>
      </c>
      <c r="F7" s="26"/>
      <c r="G7" s="26" t="s">
        <v>361</v>
      </c>
      <c r="H7" s="26"/>
      <c r="I7" s="26" t="s">
        <v>6</v>
      </c>
      <c r="J7" s="26"/>
      <c r="K7" s="26" t="s">
        <v>5</v>
      </c>
      <c r="L7" s="26"/>
      <c r="M7" s="26" t="s">
        <v>6</v>
      </c>
      <c r="N7" s="26"/>
      <c r="O7" s="26" t="s">
        <v>6</v>
      </c>
      <c r="P7" s="26"/>
      <c r="Q7" s="26" t="s">
        <v>6</v>
      </c>
      <c r="R7" s="26"/>
      <c r="S7" s="26" t="s">
        <v>6</v>
      </c>
      <c r="T7" s="26"/>
      <c r="U7" s="26" t="s">
        <v>6</v>
      </c>
      <c r="V7" s="26"/>
      <c r="W7" s="26" t="s">
        <v>6</v>
      </c>
      <c r="X7" s="26"/>
      <c r="Y7" s="26" t="s">
        <v>6</v>
      </c>
      <c r="Z7" s="26"/>
      <c r="AA7" s="26" t="s">
        <v>6</v>
      </c>
      <c r="AB7" s="26"/>
      <c r="AC7" s="26" t="s">
        <v>6</v>
      </c>
      <c r="AD7" s="26"/>
      <c r="AE7" s="26" t="s">
        <v>5</v>
      </c>
      <c r="AF7" s="26"/>
      <c r="AG7" s="26" t="s">
        <v>6</v>
      </c>
      <c r="AH7" s="26"/>
      <c r="AI7" s="26" t="s">
        <v>6</v>
      </c>
      <c r="AJ7" s="26"/>
      <c r="AK7" s="26" t="s">
        <v>6</v>
      </c>
      <c r="AL7" s="26"/>
      <c r="AM7" s="26" t="s">
        <v>6</v>
      </c>
      <c r="AN7" s="26"/>
      <c r="AO7" s="26" t="s">
        <v>6</v>
      </c>
      <c r="AP7" s="26"/>
      <c r="AQ7" s="26" t="s">
        <v>6</v>
      </c>
      <c r="AR7" s="26"/>
      <c r="AS7" s="26" t="s">
        <v>6</v>
      </c>
      <c r="AT7" s="26"/>
      <c r="AU7" s="26" t="s">
        <v>6</v>
      </c>
      <c r="AV7" s="26"/>
      <c r="AW7" s="26" t="s">
        <v>6</v>
      </c>
      <c r="AX7" s="26"/>
      <c r="AY7" s="26" t="s">
        <v>6</v>
      </c>
      <c r="AZ7" s="26"/>
      <c r="BA7" s="26" t="s">
        <v>5</v>
      </c>
      <c r="BB7" s="26"/>
      <c r="BC7" s="26" t="s">
        <v>5</v>
      </c>
      <c r="BD7" s="26"/>
      <c r="BE7" s="26" t="s">
        <v>6</v>
      </c>
      <c r="BF7" s="26"/>
      <c r="BG7" s="26" t="s">
        <v>361</v>
      </c>
      <c r="BH7" s="26"/>
      <c r="BI7" s="26" t="s">
        <v>6</v>
      </c>
      <c r="BJ7" s="26"/>
      <c r="BK7" s="26" t="s">
        <v>5</v>
      </c>
      <c r="BL7" s="26"/>
      <c r="BM7" s="26" t="s">
        <v>5</v>
      </c>
      <c r="BN7" s="26"/>
      <c r="BO7" s="26">
        <v>5</v>
      </c>
      <c r="BP7" s="26"/>
      <c r="BQ7" s="26">
        <v>5</v>
      </c>
      <c r="BR7" s="26"/>
      <c r="BS7" s="26">
        <v>5</v>
      </c>
      <c r="BT7" s="26"/>
      <c r="BU7" s="26">
        <v>5</v>
      </c>
      <c r="BV7" s="26"/>
      <c r="BW7" s="26">
        <v>5</v>
      </c>
      <c r="BX7" s="26"/>
      <c r="BY7" s="26">
        <v>1</v>
      </c>
      <c r="BZ7" s="26"/>
      <c r="CA7" s="26">
        <v>5</v>
      </c>
      <c r="CB7" s="26"/>
      <c r="CC7" s="26">
        <v>5</v>
      </c>
      <c r="CD7" s="26"/>
      <c r="CE7" s="26">
        <v>1</v>
      </c>
      <c r="CF7" s="26"/>
      <c r="CG7" s="26">
        <v>1</v>
      </c>
      <c r="CH7" s="26"/>
      <c r="CI7" s="28"/>
    </row>
    <row r="8" spans="1:87" x14ac:dyDescent="0.25">
      <c r="B8" s="2" t="s">
        <v>126</v>
      </c>
      <c r="C8" s="29" t="s">
        <v>32</v>
      </c>
      <c r="E8" s="26" t="s">
        <v>361</v>
      </c>
      <c r="F8" s="26"/>
      <c r="G8" s="26" t="s">
        <v>361</v>
      </c>
      <c r="H8" s="26"/>
      <c r="I8" s="26" t="s">
        <v>361</v>
      </c>
      <c r="J8" s="26"/>
      <c r="K8" s="26" t="s">
        <v>361</v>
      </c>
      <c r="L8" s="26"/>
      <c r="M8" s="26" t="s">
        <v>361</v>
      </c>
      <c r="N8" s="26"/>
      <c r="O8" s="26" t="s">
        <v>361</v>
      </c>
      <c r="P8" s="26"/>
      <c r="Q8" s="26" t="s">
        <v>361</v>
      </c>
      <c r="R8" s="26"/>
      <c r="S8" s="26" t="s">
        <v>361</v>
      </c>
      <c r="T8" s="26"/>
      <c r="U8" s="26" t="s">
        <v>361</v>
      </c>
      <c r="V8" s="26"/>
      <c r="W8" s="26" t="s">
        <v>361</v>
      </c>
      <c r="X8" s="26"/>
      <c r="Y8" s="26" t="s">
        <v>361</v>
      </c>
      <c r="Z8" s="26"/>
      <c r="AA8" s="26" t="s">
        <v>361</v>
      </c>
      <c r="AB8" s="26"/>
      <c r="AC8" s="26" t="s">
        <v>361</v>
      </c>
      <c r="AD8" s="26"/>
      <c r="AE8" s="26" t="s">
        <v>361</v>
      </c>
      <c r="AF8" s="26"/>
      <c r="AG8" s="26" t="s">
        <v>361</v>
      </c>
      <c r="AH8" s="26"/>
      <c r="AI8" s="26" t="s">
        <v>361</v>
      </c>
      <c r="AJ8" s="26"/>
      <c r="AK8" s="26" t="s">
        <v>361</v>
      </c>
      <c r="AL8" s="26"/>
      <c r="AM8" s="26" t="s">
        <v>361</v>
      </c>
      <c r="AN8" s="26"/>
      <c r="AO8" s="26" t="s">
        <v>361</v>
      </c>
      <c r="AP8" s="26"/>
      <c r="AQ8" s="26" t="s">
        <v>361</v>
      </c>
      <c r="AR8" s="26"/>
      <c r="AS8" s="26" t="s">
        <v>361</v>
      </c>
      <c r="AT8" s="26"/>
      <c r="AU8" s="26" t="s">
        <v>361</v>
      </c>
      <c r="AV8" s="26"/>
      <c r="AW8" s="26" t="s">
        <v>361</v>
      </c>
      <c r="AX8" s="26"/>
      <c r="AY8" s="26" t="s">
        <v>361</v>
      </c>
      <c r="AZ8" s="26"/>
      <c r="BA8" s="26" t="s">
        <v>361</v>
      </c>
      <c r="BB8" s="26"/>
      <c r="BC8" s="26" t="s">
        <v>361</v>
      </c>
      <c r="BD8" s="26"/>
      <c r="BE8" s="26" t="s">
        <v>361</v>
      </c>
      <c r="BF8" s="26"/>
      <c r="BG8" s="26" t="s">
        <v>361</v>
      </c>
      <c r="BH8" s="26"/>
      <c r="BI8" s="26" t="s">
        <v>361</v>
      </c>
      <c r="BJ8" s="26"/>
      <c r="BK8" s="26" t="s">
        <v>361</v>
      </c>
      <c r="BL8" s="26"/>
      <c r="BM8" s="26" t="s">
        <v>361</v>
      </c>
      <c r="BN8" s="26"/>
      <c r="BO8" s="26">
        <v>5</v>
      </c>
      <c r="BP8" s="26"/>
      <c r="BQ8" s="26">
        <v>5</v>
      </c>
      <c r="BR8" s="26"/>
      <c r="BS8" s="26">
        <v>5</v>
      </c>
      <c r="BT8" s="26"/>
      <c r="BU8" s="26">
        <v>5</v>
      </c>
      <c r="BV8" s="26"/>
      <c r="BW8" s="26">
        <v>5</v>
      </c>
      <c r="BX8" s="26"/>
      <c r="BY8" s="26">
        <v>1</v>
      </c>
      <c r="BZ8" s="26"/>
      <c r="CA8" s="26">
        <v>1</v>
      </c>
      <c r="CB8" s="26"/>
      <c r="CC8" s="26">
        <v>1</v>
      </c>
      <c r="CD8" s="26"/>
      <c r="CE8" s="26">
        <v>5</v>
      </c>
      <c r="CF8" s="26"/>
      <c r="CG8" s="26">
        <v>5</v>
      </c>
      <c r="CH8" s="26"/>
      <c r="CI8" s="28"/>
    </row>
    <row r="9" spans="1:87" x14ac:dyDescent="0.25">
      <c r="B9" s="2" t="s">
        <v>141</v>
      </c>
      <c r="C9" s="29" t="s">
        <v>32</v>
      </c>
      <c r="E9" s="26" t="s">
        <v>5</v>
      </c>
      <c r="F9" s="26"/>
      <c r="G9" s="26" t="s">
        <v>4</v>
      </c>
      <c r="H9" s="26"/>
      <c r="I9" s="26" t="s">
        <v>5</v>
      </c>
      <c r="J9" s="26"/>
      <c r="K9" s="26" t="s">
        <v>4</v>
      </c>
      <c r="L9" s="26"/>
      <c r="M9" s="26" t="s">
        <v>361</v>
      </c>
      <c r="N9" s="26"/>
      <c r="O9" s="26" t="s">
        <v>361</v>
      </c>
      <c r="P9" s="26"/>
      <c r="Q9" s="26" t="s">
        <v>361</v>
      </c>
      <c r="R9" s="26"/>
      <c r="S9" s="26" t="s">
        <v>361</v>
      </c>
      <c r="T9" s="26"/>
      <c r="U9" s="26" t="s">
        <v>361</v>
      </c>
      <c r="V9" s="26"/>
      <c r="W9" s="26" t="s">
        <v>361</v>
      </c>
      <c r="X9" s="26"/>
      <c r="Y9" s="26" t="s">
        <v>10</v>
      </c>
      <c r="Z9" s="26"/>
      <c r="AA9" s="26" t="s">
        <v>6</v>
      </c>
      <c r="AB9" s="26"/>
      <c r="AC9" s="26" t="s">
        <v>6</v>
      </c>
      <c r="AD9" s="26"/>
      <c r="AE9" s="26" t="s">
        <v>5</v>
      </c>
      <c r="AF9" s="26"/>
      <c r="AG9" s="26" t="s">
        <v>5</v>
      </c>
      <c r="AH9" s="26"/>
      <c r="AI9" s="26" t="s">
        <v>6</v>
      </c>
      <c r="AJ9" s="26"/>
      <c r="AK9" s="26" t="s">
        <v>6</v>
      </c>
      <c r="AL9" s="26"/>
      <c r="AM9" s="26" t="s">
        <v>6</v>
      </c>
      <c r="AN9" s="26"/>
      <c r="AO9" s="26" t="s">
        <v>6</v>
      </c>
      <c r="AP9" s="26"/>
      <c r="AQ9" s="26" t="s">
        <v>5</v>
      </c>
      <c r="AR9" s="26"/>
      <c r="AS9" s="26" t="s">
        <v>6</v>
      </c>
      <c r="AT9" s="26"/>
      <c r="AU9" s="26" t="s">
        <v>6</v>
      </c>
      <c r="AV9" s="26"/>
      <c r="AW9" s="26" t="s">
        <v>6</v>
      </c>
      <c r="AX9" s="26"/>
      <c r="AY9" s="26" t="s">
        <v>6</v>
      </c>
      <c r="AZ9" s="26"/>
      <c r="BA9" s="26" t="s">
        <v>361</v>
      </c>
      <c r="BB9" s="26"/>
      <c r="BC9" s="26" t="s">
        <v>5</v>
      </c>
      <c r="BD9" s="26"/>
      <c r="BE9" s="26" t="s">
        <v>361</v>
      </c>
      <c r="BF9" s="26"/>
      <c r="BG9" s="26" t="s">
        <v>361</v>
      </c>
      <c r="BH9" s="26"/>
      <c r="BI9" s="26" t="s">
        <v>361</v>
      </c>
      <c r="BJ9" s="26"/>
      <c r="BK9" s="26" t="s">
        <v>361</v>
      </c>
      <c r="BL9" s="26"/>
      <c r="BM9" s="26" t="s">
        <v>361</v>
      </c>
      <c r="BN9" s="26"/>
      <c r="BO9" s="26">
        <v>4</v>
      </c>
      <c r="BP9" s="26"/>
      <c r="BQ9" s="26">
        <v>2</v>
      </c>
      <c r="BR9" s="26"/>
      <c r="BS9" s="26">
        <v>1</v>
      </c>
      <c r="BT9" s="26"/>
      <c r="BU9" s="26">
        <v>2</v>
      </c>
      <c r="BV9" s="26"/>
      <c r="BW9" s="26">
        <v>1</v>
      </c>
      <c r="BX9" s="26"/>
      <c r="BY9" s="26">
        <v>1</v>
      </c>
      <c r="BZ9" s="26"/>
      <c r="CA9" s="26">
        <v>3</v>
      </c>
      <c r="CB9" s="26"/>
      <c r="CC9" s="26">
        <v>3</v>
      </c>
      <c r="CD9" s="26"/>
      <c r="CE9" s="26">
        <v>3</v>
      </c>
      <c r="CF9" s="26"/>
      <c r="CG9" s="26">
        <v>4</v>
      </c>
      <c r="CH9" s="26"/>
      <c r="CI9" s="28"/>
    </row>
    <row r="10" spans="1:87" x14ac:dyDescent="0.25">
      <c r="B10" s="2" t="s">
        <v>152</v>
      </c>
      <c r="C10" s="29" t="s">
        <v>32</v>
      </c>
      <c r="E10" s="26" t="s">
        <v>4</v>
      </c>
      <c r="F10" s="26"/>
      <c r="G10" s="26" t="s">
        <v>4</v>
      </c>
      <c r="H10" s="26"/>
      <c r="I10" s="26" t="s">
        <v>4</v>
      </c>
      <c r="J10" s="26"/>
      <c r="K10" s="26" t="s">
        <v>361</v>
      </c>
      <c r="L10" s="26"/>
      <c r="M10" s="26" t="s">
        <v>4</v>
      </c>
      <c r="N10" s="26"/>
      <c r="O10" s="26" t="s">
        <v>4</v>
      </c>
      <c r="P10" s="26"/>
      <c r="Q10" s="26" t="s">
        <v>4</v>
      </c>
      <c r="R10" s="26"/>
      <c r="S10" s="26" t="s">
        <v>4</v>
      </c>
      <c r="T10" s="26"/>
      <c r="U10" s="26" t="s">
        <v>4</v>
      </c>
      <c r="V10" s="26"/>
      <c r="W10" s="26" t="s">
        <v>4</v>
      </c>
      <c r="X10" s="26"/>
      <c r="Y10" s="26" t="s">
        <v>4</v>
      </c>
      <c r="Z10" s="26"/>
      <c r="AA10" s="26" t="s">
        <v>361</v>
      </c>
      <c r="AB10" s="26"/>
      <c r="AC10" s="26" t="s">
        <v>361</v>
      </c>
      <c r="AD10" s="26"/>
      <c r="AE10" s="26" t="s">
        <v>361</v>
      </c>
      <c r="AF10" s="26"/>
      <c r="AG10" s="26" t="s">
        <v>361</v>
      </c>
      <c r="AH10" s="26"/>
      <c r="AI10" s="26" t="s">
        <v>361</v>
      </c>
      <c r="AJ10" s="26"/>
      <c r="AK10" s="26" t="s">
        <v>361</v>
      </c>
      <c r="AL10" s="26"/>
      <c r="AM10" s="26" t="s">
        <v>4</v>
      </c>
      <c r="AN10" s="26"/>
      <c r="AO10" s="26" t="s">
        <v>361</v>
      </c>
      <c r="AP10" s="26"/>
      <c r="AQ10" s="26" t="s">
        <v>361</v>
      </c>
      <c r="AR10" s="26"/>
      <c r="AS10" s="26" t="s">
        <v>361</v>
      </c>
      <c r="AT10" s="26"/>
      <c r="AU10" s="26" t="s">
        <v>361</v>
      </c>
      <c r="AV10" s="26"/>
      <c r="AW10" s="26" t="s">
        <v>361</v>
      </c>
      <c r="AX10" s="26"/>
      <c r="AY10" s="26" t="s">
        <v>361</v>
      </c>
      <c r="AZ10" s="26"/>
      <c r="BA10" s="26" t="s">
        <v>361</v>
      </c>
      <c r="BB10" s="26"/>
      <c r="BC10" s="26" t="s">
        <v>361</v>
      </c>
      <c r="BD10" s="26"/>
      <c r="BE10" s="26" t="s">
        <v>361</v>
      </c>
      <c r="BF10" s="26"/>
      <c r="BG10" s="26" t="s">
        <v>361</v>
      </c>
      <c r="BH10" s="26"/>
      <c r="BI10" s="26" t="s">
        <v>361</v>
      </c>
      <c r="BJ10" s="26"/>
      <c r="BK10" s="26" t="s">
        <v>4</v>
      </c>
      <c r="BL10" s="26"/>
      <c r="BM10" s="26" t="s">
        <v>361</v>
      </c>
      <c r="BN10" s="26"/>
      <c r="BO10" s="26">
        <v>1</v>
      </c>
      <c r="BP10" s="26"/>
      <c r="BQ10" s="26">
        <v>1</v>
      </c>
      <c r="BR10" s="26"/>
      <c r="BS10" s="26">
        <v>1</v>
      </c>
      <c r="BT10" s="26"/>
      <c r="BU10" s="26">
        <v>1</v>
      </c>
      <c r="BV10" s="26"/>
      <c r="BW10" s="26">
        <v>1</v>
      </c>
      <c r="BX10" s="26"/>
      <c r="BY10" s="26">
        <v>1</v>
      </c>
      <c r="BZ10" s="26"/>
      <c r="CA10" s="26">
        <v>1</v>
      </c>
      <c r="CB10" s="26"/>
      <c r="CC10" s="26">
        <v>1</v>
      </c>
      <c r="CD10" s="26"/>
      <c r="CE10" s="26">
        <v>1</v>
      </c>
      <c r="CF10" s="26"/>
      <c r="CG10" s="26">
        <v>1</v>
      </c>
      <c r="CH10" s="26"/>
      <c r="CI10" s="28"/>
    </row>
    <row r="11" spans="1:87" x14ac:dyDescent="0.25">
      <c r="B11" s="2" t="s">
        <v>173</v>
      </c>
      <c r="C11" s="29" t="s">
        <v>32</v>
      </c>
      <c r="E11" s="26" t="s">
        <v>4</v>
      </c>
      <c r="F11" s="26"/>
      <c r="G11" s="26" t="s">
        <v>361</v>
      </c>
      <c r="H11" s="26"/>
      <c r="I11" s="26" t="s">
        <v>361</v>
      </c>
      <c r="J11" s="26"/>
      <c r="K11" s="26" t="s">
        <v>361</v>
      </c>
      <c r="L11" s="26"/>
      <c r="M11" s="26" t="s">
        <v>361</v>
      </c>
      <c r="N11" s="26"/>
      <c r="O11" s="26" t="s">
        <v>361</v>
      </c>
      <c r="P11" s="26"/>
      <c r="Q11" s="26" t="s">
        <v>361</v>
      </c>
      <c r="R11" s="26"/>
      <c r="S11" s="26" t="s">
        <v>361</v>
      </c>
      <c r="T11" s="26"/>
      <c r="U11" s="26" t="s">
        <v>361</v>
      </c>
      <c r="V11" s="26"/>
      <c r="W11" s="26" t="s">
        <v>361</v>
      </c>
      <c r="X11" s="26"/>
      <c r="Y11" s="26" t="s">
        <v>361</v>
      </c>
      <c r="Z11" s="26"/>
      <c r="AA11" s="26" t="s">
        <v>361</v>
      </c>
      <c r="AB11" s="26"/>
      <c r="AC11" s="26" t="s">
        <v>361</v>
      </c>
      <c r="AD11" s="26"/>
      <c r="AE11" s="26" t="s">
        <v>5</v>
      </c>
      <c r="AF11" s="26"/>
      <c r="AG11" s="26" t="s">
        <v>5</v>
      </c>
      <c r="AH11" s="26"/>
      <c r="AI11" s="26" t="s">
        <v>361</v>
      </c>
      <c r="AJ11" s="26"/>
      <c r="AK11" s="26" t="s">
        <v>361</v>
      </c>
      <c r="AL11" s="26"/>
      <c r="AM11" s="26" t="s">
        <v>361</v>
      </c>
      <c r="AN11" s="26"/>
      <c r="AO11" s="26" t="s">
        <v>361</v>
      </c>
      <c r="AP11" s="26"/>
      <c r="AQ11" s="26" t="s">
        <v>5</v>
      </c>
      <c r="AR11" s="26"/>
      <c r="AS11" s="26" t="s">
        <v>5</v>
      </c>
      <c r="AT11" s="26"/>
      <c r="AU11" s="26" t="s">
        <v>5</v>
      </c>
      <c r="AV11" s="26"/>
      <c r="AW11" s="26" t="s">
        <v>5</v>
      </c>
      <c r="AX11" s="26"/>
      <c r="AY11" s="26" t="s">
        <v>361</v>
      </c>
      <c r="AZ11" s="26"/>
      <c r="BA11" s="26" t="s">
        <v>5</v>
      </c>
      <c r="BB11" s="26"/>
      <c r="BC11" s="26" t="s">
        <v>5</v>
      </c>
      <c r="BD11" s="26"/>
      <c r="BE11" s="26" t="s">
        <v>5</v>
      </c>
      <c r="BF11" s="26"/>
      <c r="BG11" s="26" t="s">
        <v>5</v>
      </c>
      <c r="BH11" s="26"/>
      <c r="BI11" s="26" t="s">
        <v>361</v>
      </c>
      <c r="BJ11" s="26"/>
      <c r="BK11" s="26" t="s">
        <v>5</v>
      </c>
      <c r="BL11" s="26"/>
      <c r="BM11" s="26" t="s">
        <v>5</v>
      </c>
      <c r="BN11" s="26"/>
      <c r="BO11" s="26">
        <v>3</v>
      </c>
      <c r="BP11" s="26"/>
      <c r="BQ11" s="26">
        <v>3</v>
      </c>
      <c r="BR11" s="26"/>
      <c r="BS11" s="26">
        <v>3</v>
      </c>
      <c r="BT11" s="26"/>
      <c r="BU11" s="26">
        <v>2</v>
      </c>
      <c r="BV11" s="26"/>
      <c r="BW11" s="26">
        <v>2</v>
      </c>
      <c r="BX11" s="26"/>
      <c r="BY11" s="26">
        <v>2</v>
      </c>
      <c r="BZ11" s="26"/>
      <c r="CA11" s="26">
        <v>3</v>
      </c>
      <c r="CB11" s="26"/>
      <c r="CC11" s="26">
        <v>3</v>
      </c>
      <c r="CD11" s="26"/>
      <c r="CE11" s="26">
        <v>2</v>
      </c>
      <c r="CF11" s="26"/>
      <c r="CG11" s="26">
        <v>2</v>
      </c>
      <c r="CH11" s="26"/>
      <c r="CI11" s="28"/>
    </row>
    <row r="12" spans="1:87" x14ac:dyDescent="0.25">
      <c r="B12" s="2" t="s">
        <v>178</v>
      </c>
      <c r="C12" s="29" t="s">
        <v>32</v>
      </c>
      <c r="E12" s="26" t="s">
        <v>361</v>
      </c>
      <c r="F12" s="26"/>
      <c r="G12" s="26" t="s">
        <v>361</v>
      </c>
      <c r="H12" s="26"/>
      <c r="I12" s="26" t="s">
        <v>4</v>
      </c>
      <c r="J12" s="26"/>
      <c r="K12" s="26" t="s">
        <v>361</v>
      </c>
      <c r="L12" s="26"/>
      <c r="M12" s="26" t="s">
        <v>361</v>
      </c>
      <c r="N12" s="26"/>
      <c r="O12" s="26" t="s">
        <v>6</v>
      </c>
      <c r="P12" s="26"/>
      <c r="Q12" s="26" t="s">
        <v>6</v>
      </c>
      <c r="R12" s="26"/>
      <c r="S12" s="26" t="s">
        <v>6</v>
      </c>
      <c r="T12" s="26"/>
      <c r="U12" s="26" t="s">
        <v>4</v>
      </c>
      <c r="V12" s="26"/>
      <c r="W12" s="26" t="s">
        <v>4</v>
      </c>
      <c r="X12" s="26"/>
      <c r="Y12" s="26" t="s">
        <v>4</v>
      </c>
      <c r="Z12" s="26"/>
      <c r="AA12" s="26" t="s">
        <v>361</v>
      </c>
      <c r="AB12" s="26"/>
      <c r="AC12" s="26" t="s">
        <v>361</v>
      </c>
      <c r="AD12" s="26"/>
      <c r="AE12" s="26" t="s">
        <v>361</v>
      </c>
      <c r="AF12" s="26"/>
      <c r="AG12" s="26" t="s">
        <v>361</v>
      </c>
      <c r="AH12" s="26"/>
      <c r="AI12" s="26" t="s">
        <v>4</v>
      </c>
      <c r="AJ12" s="26"/>
      <c r="AK12" s="26" t="s">
        <v>361</v>
      </c>
      <c r="AL12" s="26"/>
      <c r="AM12" s="26" t="s">
        <v>361</v>
      </c>
      <c r="AN12" s="26"/>
      <c r="AO12" s="26" t="s">
        <v>361</v>
      </c>
      <c r="AP12" s="26"/>
      <c r="AQ12" s="26" t="s">
        <v>361</v>
      </c>
      <c r="AR12" s="26"/>
      <c r="AS12" s="26" t="s">
        <v>361</v>
      </c>
      <c r="AT12" s="26"/>
      <c r="AU12" s="26" t="s">
        <v>361</v>
      </c>
      <c r="AV12" s="26"/>
      <c r="AW12" s="26" t="s">
        <v>361</v>
      </c>
      <c r="AX12" s="26"/>
      <c r="AY12" s="26" t="s">
        <v>4</v>
      </c>
      <c r="AZ12" s="26"/>
      <c r="BA12" s="26" t="s">
        <v>361</v>
      </c>
      <c r="BB12" s="26"/>
      <c r="BC12" s="26" t="s">
        <v>361</v>
      </c>
      <c r="BD12" s="26"/>
      <c r="BE12" s="26" t="s">
        <v>361</v>
      </c>
      <c r="BF12" s="26"/>
      <c r="BG12" s="26" t="s">
        <v>361</v>
      </c>
      <c r="BH12" s="26"/>
      <c r="BI12" s="26" t="s">
        <v>361</v>
      </c>
      <c r="BJ12" s="26"/>
      <c r="BK12" s="26" t="s">
        <v>361</v>
      </c>
      <c r="BL12" s="26"/>
      <c r="BM12" s="26" t="s">
        <v>361</v>
      </c>
      <c r="BN12" s="26"/>
      <c r="BO12" s="26">
        <v>3</v>
      </c>
      <c r="BP12" s="26"/>
      <c r="BQ12" s="26">
        <v>2</v>
      </c>
      <c r="BR12" s="26"/>
      <c r="BS12" s="26">
        <v>2</v>
      </c>
      <c r="BT12" s="26"/>
      <c r="BU12" s="26">
        <v>2</v>
      </c>
      <c r="BV12" s="26"/>
      <c r="BW12" s="26">
        <v>2</v>
      </c>
      <c r="BX12" s="26"/>
      <c r="BY12" s="26">
        <v>2</v>
      </c>
      <c r="BZ12" s="26"/>
      <c r="CA12" s="26">
        <v>1</v>
      </c>
      <c r="CB12" s="26"/>
      <c r="CC12" s="26">
        <v>3</v>
      </c>
      <c r="CD12" s="26"/>
      <c r="CE12" s="26">
        <v>2</v>
      </c>
      <c r="CF12" s="26"/>
      <c r="CG12" s="26">
        <v>2</v>
      </c>
      <c r="CH12" s="26"/>
      <c r="CI12" s="28" t="s">
        <v>179</v>
      </c>
    </row>
    <row r="13" spans="1:87" x14ac:dyDescent="0.25">
      <c r="B13" s="2" t="s">
        <v>191</v>
      </c>
      <c r="C13" s="29" t="s">
        <v>32</v>
      </c>
      <c r="E13" s="26" t="s">
        <v>4</v>
      </c>
      <c r="F13" s="26"/>
      <c r="G13" s="26" t="s">
        <v>4</v>
      </c>
      <c r="H13" s="26"/>
      <c r="I13" s="26" t="s">
        <v>4</v>
      </c>
      <c r="J13" s="26"/>
      <c r="K13" s="26" t="s">
        <v>361</v>
      </c>
      <c r="L13" s="26"/>
      <c r="M13" s="26" t="s">
        <v>5</v>
      </c>
      <c r="N13" s="26"/>
      <c r="O13" s="26" t="s">
        <v>5</v>
      </c>
      <c r="P13" s="26"/>
      <c r="Q13" s="26" t="s">
        <v>5</v>
      </c>
      <c r="R13" s="26"/>
      <c r="S13" s="26" t="s">
        <v>5</v>
      </c>
      <c r="T13" s="26"/>
      <c r="U13" s="26" t="s">
        <v>5</v>
      </c>
      <c r="V13" s="26"/>
      <c r="W13" s="26" t="s">
        <v>5</v>
      </c>
      <c r="X13" s="26"/>
      <c r="Y13" s="26" t="s">
        <v>5</v>
      </c>
      <c r="Z13" s="26"/>
      <c r="AA13" s="26" t="s">
        <v>361</v>
      </c>
      <c r="AB13" s="26"/>
      <c r="AC13" s="26" t="s">
        <v>361</v>
      </c>
      <c r="AD13" s="26"/>
      <c r="AE13" s="26" t="s">
        <v>5</v>
      </c>
      <c r="AF13" s="26"/>
      <c r="AG13" s="26" t="s">
        <v>5</v>
      </c>
      <c r="AH13" s="26"/>
      <c r="AI13" s="26" t="s">
        <v>5</v>
      </c>
      <c r="AJ13" s="26"/>
      <c r="AK13" s="26" t="s">
        <v>4</v>
      </c>
      <c r="AL13" s="26"/>
      <c r="AM13" s="26" t="s">
        <v>4</v>
      </c>
      <c r="AN13" s="26"/>
      <c r="AO13" s="26" t="s">
        <v>4</v>
      </c>
      <c r="AP13" s="26"/>
      <c r="AQ13" s="26" t="s">
        <v>4</v>
      </c>
      <c r="AR13" s="26"/>
      <c r="AS13" s="26" t="s">
        <v>4</v>
      </c>
      <c r="AT13" s="26"/>
      <c r="AU13" s="26" t="s">
        <v>4</v>
      </c>
      <c r="AV13" s="26"/>
      <c r="AW13" s="26" t="s">
        <v>4</v>
      </c>
      <c r="AX13" s="26"/>
      <c r="AY13" s="26" t="s">
        <v>5</v>
      </c>
      <c r="AZ13" s="26"/>
      <c r="BA13" s="26" t="s">
        <v>5</v>
      </c>
      <c r="BB13" s="26"/>
      <c r="BC13" s="26" t="s">
        <v>5</v>
      </c>
      <c r="BD13" s="26"/>
      <c r="BE13" s="26" t="s">
        <v>5</v>
      </c>
      <c r="BF13" s="26"/>
      <c r="BG13" s="26" t="s">
        <v>5</v>
      </c>
      <c r="BH13" s="26"/>
      <c r="BI13" s="26" t="s">
        <v>5</v>
      </c>
      <c r="BJ13" s="26"/>
      <c r="BK13" s="26" t="s">
        <v>5</v>
      </c>
      <c r="BL13" s="26"/>
      <c r="BM13" s="26" t="s">
        <v>5</v>
      </c>
      <c r="BN13" s="26"/>
      <c r="BO13" s="26">
        <v>3</v>
      </c>
      <c r="BP13" s="26"/>
      <c r="BQ13" s="26">
        <v>3</v>
      </c>
      <c r="BR13" s="26"/>
      <c r="BS13" s="26">
        <v>2</v>
      </c>
      <c r="BT13" s="26"/>
      <c r="BU13" s="26">
        <v>3</v>
      </c>
      <c r="BV13" s="26"/>
      <c r="BW13" s="26">
        <v>3</v>
      </c>
      <c r="BX13" s="26"/>
      <c r="BY13" s="26">
        <v>2</v>
      </c>
      <c r="BZ13" s="26"/>
      <c r="CA13" s="26">
        <v>3</v>
      </c>
      <c r="CB13" s="26"/>
      <c r="CC13" s="26">
        <v>3</v>
      </c>
      <c r="CD13" s="26"/>
      <c r="CE13" s="26">
        <v>3</v>
      </c>
      <c r="CF13" s="26"/>
      <c r="CG13" s="26">
        <v>3</v>
      </c>
      <c r="CH13" s="26"/>
      <c r="CI13" s="28"/>
    </row>
    <row r="14" spans="1:87" x14ac:dyDescent="0.25">
      <c r="B14" s="2" t="s">
        <v>199</v>
      </c>
      <c r="C14" s="29" t="s">
        <v>32</v>
      </c>
      <c r="E14" s="26" t="s">
        <v>361</v>
      </c>
      <c r="F14" s="26"/>
      <c r="G14" s="26" t="s">
        <v>361</v>
      </c>
      <c r="H14" s="26"/>
      <c r="I14" s="26" t="s">
        <v>361</v>
      </c>
      <c r="J14" s="26"/>
      <c r="K14" s="26" t="s">
        <v>361</v>
      </c>
      <c r="L14" s="26"/>
      <c r="M14" s="26" t="s">
        <v>361</v>
      </c>
      <c r="N14" s="26"/>
      <c r="O14" s="26" t="s">
        <v>361</v>
      </c>
      <c r="P14" s="26"/>
      <c r="Q14" s="26" t="s">
        <v>361</v>
      </c>
      <c r="R14" s="26"/>
      <c r="S14" s="26" t="s">
        <v>361</v>
      </c>
      <c r="T14" s="26"/>
      <c r="U14" s="26" t="s">
        <v>361</v>
      </c>
      <c r="V14" s="26"/>
      <c r="W14" s="26" t="s">
        <v>361</v>
      </c>
      <c r="X14" s="26"/>
      <c r="Y14" s="26" t="s">
        <v>361</v>
      </c>
      <c r="Z14" s="26"/>
      <c r="AA14" s="26" t="s">
        <v>361</v>
      </c>
      <c r="AB14" s="26"/>
      <c r="AC14" s="26" t="s">
        <v>361</v>
      </c>
      <c r="AD14" s="26"/>
      <c r="AE14" s="26" t="s">
        <v>361</v>
      </c>
      <c r="AF14" s="26"/>
      <c r="AG14" s="26" t="s">
        <v>361</v>
      </c>
      <c r="AH14" s="26"/>
      <c r="AI14" s="26" t="s">
        <v>361</v>
      </c>
      <c r="AJ14" s="26"/>
      <c r="AK14" s="26" t="s">
        <v>361</v>
      </c>
      <c r="AL14" s="26"/>
      <c r="AM14" s="26" t="s">
        <v>361</v>
      </c>
      <c r="AN14" s="26"/>
      <c r="AO14" s="26" t="s">
        <v>361</v>
      </c>
      <c r="AP14" s="26"/>
      <c r="AQ14" s="26" t="s">
        <v>361</v>
      </c>
      <c r="AR14" s="26"/>
      <c r="AS14" s="26" t="s">
        <v>361</v>
      </c>
      <c r="AT14" s="26"/>
      <c r="AU14" s="26" t="s">
        <v>361</v>
      </c>
      <c r="AV14" s="26"/>
      <c r="AW14" s="26" t="s">
        <v>361</v>
      </c>
      <c r="AX14" s="26"/>
      <c r="AY14" s="26" t="s">
        <v>361</v>
      </c>
      <c r="AZ14" s="26"/>
      <c r="BA14" s="26" t="s">
        <v>361</v>
      </c>
      <c r="BB14" s="26"/>
      <c r="BC14" s="26" t="s">
        <v>361</v>
      </c>
      <c r="BD14" s="26"/>
      <c r="BE14" s="26" t="s">
        <v>361</v>
      </c>
      <c r="BF14" s="26"/>
      <c r="BG14" s="26" t="s">
        <v>361</v>
      </c>
      <c r="BH14" s="26"/>
      <c r="BI14" s="26" t="s">
        <v>361</v>
      </c>
      <c r="BJ14" s="26"/>
      <c r="BK14" s="26" t="s">
        <v>361</v>
      </c>
      <c r="BL14" s="26"/>
      <c r="BM14" s="26" t="s">
        <v>361</v>
      </c>
      <c r="BN14" s="26"/>
      <c r="BO14" s="26">
        <v>3</v>
      </c>
      <c r="BP14" s="26"/>
      <c r="BQ14" s="26">
        <v>3</v>
      </c>
      <c r="BR14" s="26"/>
      <c r="BS14" s="26">
        <v>3</v>
      </c>
      <c r="BT14" s="26"/>
      <c r="BU14" s="26">
        <v>3</v>
      </c>
      <c r="BV14" s="26"/>
      <c r="BW14" s="26">
        <v>3</v>
      </c>
      <c r="BX14" s="26"/>
      <c r="BY14" s="26">
        <v>3</v>
      </c>
      <c r="BZ14" s="26"/>
      <c r="CA14" s="26">
        <v>3</v>
      </c>
      <c r="CB14" s="26"/>
      <c r="CC14" s="26">
        <v>3</v>
      </c>
      <c r="CD14" s="26"/>
      <c r="CE14" s="26">
        <v>3</v>
      </c>
      <c r="CF14" s="26"/>
      <c r="CG14" s="26">
        <v>3</v>
      </c>
      <c r="CH14" s="26"/>
      <c r="CI14" s="28"/>
    </row>
    <row r="15" spans="1:87" x14ac:dyDescent="0.25">
      <c r="B15" s="2" t="s">
        <v>218</v>
      </c>
      <c r="C15" s="29" t="s">
        <v>32</v>
      </c>
      <c r="E15" s="26" t="s">
        <v>4</v>
      </c>
      <c r="F15" s="26"/>
      <c r="G15" s="26" t="s">
        <v>4</v>
      </c>
      <c r="H15" s="26"/>
      <c r="I15" s="26" t="s">
        <v>361</v>
      </c>
      <c r="J15" s="26"/>
      <c r="K15" s="26" t="s">
        <v>361</v>
      </c>
      <c r="L15" s="26"/>
      <c r="M15" s="26" t="s">
        <v>4</v>
      </c>
      <c r="N15" s="26"/>
      <c r="O15" s="26" t="s">
        <v>4</v>
      </c>
      <c r="P15" s="26"/>
      <c r="Q15" s="26" t="s">
        <v>4</v>
      </c>
      <c r="R15" s="26"/>
      <c r="S15" s="26" t="s">
        <v>4</v>
      </c>
      <c r="T15" s="26"/>
      <c r="U15" s="26" t="s">
        <v>4</v>
      </c>
      <c r="V15" s="26"/>
      <c r="W15" s="26" t="s">
        <v>4</v>
      </c>
      <c r="X15" s="26"/>
      <c r="Y15" s="26" t="s">
        <v>4</v>
      </c>
      <c r="Z15" s="26"/>
      <c r="AA15" s="26" t="s">
        <v>361</v>
      </c>
      <c r="AB15" s="26"/>
      <c r="AC15" s="26" t="s">
        <v>4</v>
      </c>
      <c r="AD15" s="26"/>
      <c r="AE15" s="26" t="s">
        <v>4</v>
      </c>
      <c r="AF15" s="26"/>
      <c r="AG15" s="26" t="s">
        <v>361</v>
      </c>
      <c r="AH15" s="26"/>
      <c r="AI15" s="26" t="s">
        <v>5</v>
      </c>
      <c r="AJ15" s="26"/>
      <c r="AK15" s="26" t="s">
        <v>361</v>
      </c>
      <c r="AL15" s="26"/>
      <c r="AM15" s="26" t="s">
        <v>4</v>
      </c>
      <c r="AN15" s="26"/>
      <c r="AO15" s="26" t="s">
        <v>361</v>
      </c>
      <c r="AP15" s="26"/>
      <c r="AQ15" s="26" t="s">
        <v>4</v>
      </c>
      <c r="AR15" s="26"/>
      <c r="AS15" s="26" t="s">
        <v>361</v>
      </c>
      <c r="AT15" s="26"/>
      <c r="AU15" s="26" t="s">
        <v>4</v>
      </c>
      <c r="AV15" s="26"/>
      <c r="AW15" s="26" t="s">
        <v>4</v>
      </c>
      <c r="AX15" s="26"/>
      <c r="AY15" s="26" t="s">
        <v>361</v>
      </c>
      <c r="AZ15" s="26"/>
      <c r="BA15" s="26" t="s">
        <v>361</v>
      </c>
      <c r="BB15" s="26"/>
      <c r="BC15" s="26" t="s">
        <v>361</v>
      </c>
      <c r="BD15" s="26"/>
      <c r="BE15" s="26" t="s">
        <v>361</v>
      </c>
      <c r="BF15" s="26"/>
      <c r="BG15" s="26" t="s">
        <v>361</v>
      </c>
      <c r="BH15" s="26"/>
      <c r="BI15" s="26" t="s">
        <v>361</v>
      </c>
      <c r="BJ15" s="26"/>
      <c r="BK15" s="26" t="s">
        <v>361</v>
      </c>
      <c r="BL15" s="26"/>
      <c r="BM15" s="26" t="s">
        <v>361</v>
      </c>
      <c r="BN15" s="26"/>
      <c r="BO15" s="26">
        <v>4</v>
      </c>
      <c r="BP15" s="26"/>
      <c r="BQ15" s="26">
        <v>2</v>
      </c>
      <c r="BR15" s="26"/>
      <c r="BS15" s="26">
        <v>2</v>
      </c>
      <c r="BT15" s="26"/>
      <c r="BU15" s="26">
        <v>4</v>
      </c>
      <c r="BV15" s="26"/>
      <c r="BW15" s="26">
        <v>1</v>
      </c>
      <c r="BX15" s="26"/>
      <c r="BY15" s="26">
        <v>3</v>
      </c>
      <c r="BZ15" s="26"/>
      <c r="CA15" s="26">
        <v>5</v>
      </c>
      <c r="CB15" s="26"/>
      <c r="CC15" s="26">
        <v>5</v>
      </c>
      <c r="CD15" s="26"/>
      <c r="CE15" s="26">
        <v>4</v>
      </c>
      <c r="CF15" s="26"/>
      <c r="CG15" s="26">
        <v>5</v>
      </c>
      <c r="CH15" s="26"/>
      <c r="CI15" s="28"/>
    </row>
    <row r="16" spans="1:87" x14ac:dyDescent="0.25">
      <c r="B16" s="2" t="s">
        <v>224</v>
      </c>
      <c r="C16" s="29" t="s">
        <v>32</v>
      </c>
      <c r="E16" s="26" t="s">
        <v>4</v>
      </c>
      <c r="F16" s="26"/>
      <c r="G16" s="26" t="s">
        <v>4</v>
      </c>
      <c r="H16" s="26"/>
      <c r="I16" s="26" t="s">
        <v>6</v>
      </c>
      <c r="J16" s="26"/>
      <c r="K16" s="26" t="s">
        <v>5</v>
      </c>
      <c r="L16" s="26"/>
      <c r="M16" s="26" t="s">
        <v>361</v>
      </c>
      <c r="N16" s="26"/>
      <c r="O16" s="26" t="s">
        <v>6</v>
      </c>
      <c r="P16" s="26"/>
      <c r="Q16" s="26" t="s">
        <v>6</v>
      </c>
      <c r="R16" s="26"/>
      <c r="S16" s="26" t="s">
        <v>6</v>
      </c>
      <c r="T16" s="26"/>
      <c r="U16" s="26" t="s">
        <v>6</v>
      </c>
      <c r="V16" s="26"/>
      <c r="W16" s="26" t="s">
        <v>6</v>
      </c>
      <c r="X16" s="26"/>
      <c r="Y16" s="26" t="s">
        <v>6</v>
      </c>
      <c r="Z16" s="26"/>
      <c r="AA16" s="26" t="s">
        <v>361</v>
      </c>
      <c r="AB16" s="26"/>
      <c r="AC16" s="26" t="s">
        <v>361</v>
      </c>
      <c r="AD16" s="26"/>
      <c r="AE16" s="26" t="s">
        <v>361</v>
      </c>
      <c r="AF16" s="26"/>
      <c r="AG16" s="26" t="s">
        <v>361</v>
      </c>
      <c r="AH16" s="26"/>
      <c r="AI16" s="26" t="s">
        <v>361</v>
      </c>
      <c r="AJ16" s="26"/>
      <c r="AK16" s="26" t="s">
        <v>361</v>
      </c>
      <c r="AL16" s="26"/>
      <c r="AM16" s="26" t="s">
        <v>361</v>
      </c>
      <c r="AN16" s="26"/>
      <c r="AO16" s="26" t="s">
        <v>361</v>
      </c>
      <c r="AP16" s="26"/>
      <c r="AQ16" s="26" t="s">
        <v>361</v>
      </c>
      <c r="AR16" s="26"/>
      <c r="AS16" s="26" t="s">
        <v>361</v>
      </c>
      <c r="AT16" s="26"/>
      <c r="AU16" s="26" t="s">
        <v>361</v>
      </c>
      <c r="AV16" s="26"/>
      <c r="AW16" s="26" t="s">
        <v>361</v>
      </c>
      <c r="AX16" s="26"/>
      <c r="AY16" s="26" t="s">
        <v>361</v>
      </c>
      <c r="AZ16" s="26"/>
      <c r="BA16" s="26" t="s">
        <v>5</v>
      </c>
      <c r="BB16" s="26"/>
      <c r="BC16" s="26" t="s">
        <v>361</v>
      </c>
      <c r="BD16" s="26"/>
      <c r="BE16" s="26" t="s">
        <v>5</v>
      </c>
      <c r="BF16" s="26"/>
      <c r="BG16" s="26" t="s">
        <v>361</v>
      </c>
      <c r="BH16" s="26"/>
      <c r="BI16" s="26" t="s">
        <v>361</v>
      </c>
      <c r="BJ16" s="26"/>
      <c r="BK16" s="26" t="s">
        <v>5</v>
      </c>
      <c r="BL16" s="26"/>
      <c r="BM16" s="26" t="s">
        <v>361</v>
      </c>
      <c r="BN16" s="26"/>
      <c r="BO16" s="26">
        <v>3</v>
      </c>
      <c r="BP16" s="26"/>
      <c r="BQ16" s="26">
        <v>3</v>
      </c>
      <c r="BR16" s="26"/>
      <c r="BS16" s="26">
        <v>3</v>
      </c>
      <c r="BT16" s="26"/>
      <c r="BU16" s="26">
        <v>3</v>
      </c>
      <c r="BV16" s="26"/>
      <c r="BW16" s="26">
        <v>4</v>
      </c>
      <c r="BX16" s="26"/>
      <c r="BY16" s="26">
        <v>2</v>
      </c>
      <c r="BZ16" s="26"/>
      <c r="CA16" s="26">
        <v>2</v>
      </c>
      <c r="CB16" s="26"/>
      <c r="CC16" s="26">
        <v>2</v>
      </c>
      <c r="CD16" s="26"/>
      <c r="CE16" s="26">
        <v>4</v>
      </c>
      <c r="CF16" s="26"/>
      <c r="CG16" s="26">
        <v>5</v>
      </c>
      <c r="CH16" s="26"/>
      <c r="CI16" s="28"/>
    </row>
    <row r="17" spans="1:87" x14ac:dyDescent="0.25">
      <c r="B17" s="2" t="s">
        <v>231</v>
      </c>
      <c r="C17" s="29" t="s">
        <v>32</v>
      </c>
      <c r="E17" s="26" t="s">
        <v>361</v>
      </c>
      <c r="F17" s="26"/>
      <c r="G17" s="26" t="s">
        <v>4</v>
      </c>
      <c r="H17" s="26"/>
      <c r="I17" s="26" t="s">
        <v>361</v>
      </c>
      <c r="J17" s="26"/>
      <c r="K17" s="26" t="s">
        <v>4</v>
      </c>
      <c r="L17" s="26"/>
      <c r="M17" s="26" t="s">
        <v>6</v>
      </c>
      <c r="N17" s="26"/>
      <c r="O17" s="26" t="s">
        <v>4</v>
      </c>
      <c r="P17" s="26"/>
      <c r="Q17" s="26" t="s">
        <v>4</v>
      </c>
      <c r="R17" s="26"/>
      <c r="S17" s="26" t="s">
        <v>4</v>
      </c>
      <c r="T17" s="26"/>
      <c r="U17" s="26" t="s">
        <v>4</v>
      </c>
      <c r="V17" s="26"/>
      <c r="W17" s="26" t="s">
        <v>4</v>
      </c>
      <c r="X17" s="26"/>
      <c r="Y17" s="26" t="s">
        <v>4</v>
      </c>
      <c r="Z17" s="26"/>
      <c r="AA17" s="26" t="s">
        <v>361</v>
      </c>
      <c r="AB17" s="26"/>
      <c r="AC17" s="26" t="s">
        <v>361</v>
      </c>
      <c r="AD17" s="26"/>
      <c r="AE17" s="26" t="s">
        <v>6</v>
      </c>
      <c r="AF17" s="26"/>
      <c r="AG17" s="26" t="s">
        <v>6</v>
      </c>
      <c r="AH17" s="26"/>
      <c r="AI17" s="26" t="s">
        <v>4</v>
      </c>
      <c r="AJ17" s="26"/>
      <c r="AK17" s="26" t="s">
        <v>361</v>
      </c>
      <c r="AL17" s="26"/>
      <c r="AM17" s="26" t="s">
        <v>361</v>
      </c>
      <c r="AN17" s="26"/>
      <c r="AO17" s="26" t="s">
        <v>361</v>
      </c>
      <c r="AP17" s="26"/>
      <c r="AQ17" s="26" t="s">
        <v>361</v>
      </c>
      <c r="AR17" s="26"/>
      <c r="AS17" s="26" t="s">
        <v>361</v>
      </c>
      <c r="AT17" s="26"/>
      <c r="AU17" s="26" t="s">
        <v>361</v>
      </c>
      <c r="AV17" s="26"/>
      <c r="AW17" s="26" t="s">
        <v>361</v>
      </c>
      <c r="AX17" s="26"/>
      <c r="AY17" s="26" t="s">
        <v>361</v>
      </c>
      <c r="AZ17" s="26"/>
      <c r="BA17" s="26" t="s">
        <v>361</v>
      </c>
      <c r="BB17" s="26"/>
      <c r="BC17" s="26" t="s">
        <v>361</v>
      </c>
      <c r="BD17" s="26"/>
      <c r="BE17" s="26" t="s">
        <v>4</v>
      </c>
      <c r="BF17" s="26"/>
      <c r="BG17" s="26" t="s">
        <v>361</v>
      </c>
      <c r="BH17" s="26"/>
      <c r="BI17" s="26" t="s">
        <v>361</v>
      </c>
      <c r="BJ17" s="26"/>
      <c r="BK17" s="26" t="s">
        <v>361</v>
      </c>
      <c r="BL17" s="26"/>
      <c r="BM17" s="26" t="s">
        <v>361</v>
      </c>
      <c r="BN17" s="26"/>
      <c r="BO17" s="26">
        <v>5</v>
      </c>
      <c r="BP17" s="26"/>
      <c r="BQ17" s="26">
        <v>4</v>
      </c>
      <c r="BR17" s="26"/>
      <c r="BS17" s="26">
        <v>4</v>
      </c>
      <c r="BT17" s="26"/>
      <c r="BU17" s="26">
        <v>4</v>
      </c>
      <c r="BV17" s="26"/>
      <c r="BW17" s="26">
        <v>2</v>
      </c>
      <c r="BX17" s="26"/>
      <c r="BY17" s="26">
        <v>2</v>
      </c>
      <c r="BZ17" s="26"/>
      <c r="CA17" s="26">
        <v>2</v>
      </c>
      <c r="CB17" s="26"/>
      <c r="CC17" s="26">
        <v>2</v>
      </c>
      <c r="CD17" s="26"/>
      <c r="CE17" s="26">
        <v>4</v>
      </c>
      <c r="CF17" s="26"/>
      <c r="CG17" s="26">
        <v>3</v>
      </c>
      <c r="CH17" s="26"/>
      <c r="CI17" s="28"/>
    </row>
    <row r="18" spans="1:87" x14ac:dyDescent="0.25">
      <c r="B18" s="2" t="s">
        <v>244</v>
      </c>
      <c r="C18" s="29" t="s">
        <v>32</v>
      </c>
      <c r="E18" s="26" t="s">
        <v>4</v>
      </c>
      <c r="F18" s="26"/>
      <c r="G18" s="26" t="s">
        <v>361</v>
      </c>
      <c r="H18" s="26"/>
      <c r="I18" s="26" t="s">
        <v>6</v>
      </c>
      <c r="J18" s="26"/>
      <c r="K18" s="26" t="s">
        <v>4</v>
      </c>
      <c r="L18" s="26"/>
      <c r="M18" s="26" t="s">
        <v>6</v>
      </c>
      <c r="N18" s="26"/>
      <c r="O18" s="26" t="s">
        <v>4</v>
      </c>
      <c r="P18" s="26"/>
      <c r="Q18" s="26" t="s">
        <v>5</v>
      </c>
      <c r="R18" s="26"/>
      <c r="S18" s="26" t="s">
        <v>4</v>
      </c>
      <c r="T18" s="26"/>
      <c r="U18" s="26" t="s">
        <v>4</v>
      </c>
      <c r="V18" s="26"/>
      <c r="W18" s="26" t="s">
        <v>4</v>
      </c>
      <c r="X18" s="26"/>
      <c r="Y18" s="26" t="s">
        <v>4</v>
      </c>
      <c r="Z18" s="26"/>
      <c r="AA18" s="26" t="s">
        <v>4</v>
      </c>
      <c r="AB18" s="26"/>
      <c r="AC18" s="26" t="s">
        <v>4</v>
      </c>
      <c r="AD18" s="26"/>
      <c r="AE18" s="26" t="s">
        <v>5</v>
      </c>
      <c r="AF18" s="26"/>
      <c r="AG18" s="26" t="s">
        <v>5</v>
      </c>
      <c r="AH18" s="26"/>
      <c r="AI18" s="26" t="s">
        <v>4</v>
      </c>
      <c r="AJ18" s="26"/>
      <c r="AK18" s="26" t="s">
        <v>4</v>
      </c>
      <c r="AL18" s="26"/>
      <c r="AM18" s="26" t="s">
        <v>4</v>
      </c>
      <c r="AN18" s="26"/>
      <c r="AO18" s="26" t="s">
        <v>4</v>
      </c>
      <c r="AP18" s="26"/>
      <c r="AQ18" s="26" t="s">
        <v>4</v>
      </c>
      <c r="AR18" s="26"/>
      <c r="AS18" s="26" t="s">
        <v>4</v>
      </c>
      <c r="AT18" s="26"/>
      <c r="AU18" s="26" t="s">
        <v>4</v>
      </c>
      <c r="AV18" s="26"/>
      <c r="AW18" s="26" t="s">
        <v>4</v>
      </c>
      <c r="AX18" s="26"/>
      <c r="AY18" s="26" t="s">
        <v>4</v>
      </c>
      <c r="AZ18" s="26"/>
      <c r="BA18" s="26" t="s">
        <v>5</v>
      </c>
      <c r="BB18" s="26"/>
      <c r="BC18" s="26" t="s">
        <v>5</v>
      </c>
      <c r="BD18" s="26"/>
      <c r="BE18" s="26" t="s">
        <v>6</v>
      </c>
      <c r="BF18" s="26"/>
      <c r="BG18" s="26" t="s">
        <v>361</v>
      </c>
      <c r="BH18" s="26"/>
      <c r="BI18" s="26" t="s">
        <v>4</v>
      </c>
      <c r="BJ18" s="26"/>
      <c r="BK18" s="26" t="s">
        <v>4</v>
      </c>
      <c r="BL18" s="26"/>
      <c r="BM18" s="26" t="s">
        <v>4</v>
      </c>
      <c r="BN18" s="26"/>
      <c r="BO18" s="26">
        <v>3</v>
      </c>
      <c r="BP18" s="26"/>
      <c r="BQ18" s="26">
        <v>4</v>
      </c>
      <c r="BR18" s="26"/>
      <c r="BS18" s="26">
        <v>5</v>
      </c>
      <c r="BT18" s="26"/>
      <c r="BU18" s="26">
        <v>3</v>
      </c>
      <c r="BV18" s="26"/>
      <c r="BW18" s="26">
        <v>5</v>
      </c>
      <c r="BX18" s="26"/>
      <c r="BY18" s="26">
        <v>3</v>
      </c>
      <c r="BZ18" s="26"/>
      <c r="CA18" s="26">
        <v>3</v>
      </c>
      <c r="CB18" s="26"/>
      <c r="CC18" s="26">
        <v>3</v>
      </c>
      <c r="CD18" s="26"/>
      <c r="CE18" s="26">
        <v>3</v>
      </c>
      <c r="CF18" s="26"/>
      <c r="CG18" s="26">
        <v>3</v>
      </c>
      <c r="CH18" s="26"/>
      <c r="CI18" s="28"/>
    </row>
    <row r="19" spans="1:87" x14ac:dyDescent="0.25">
      <c r="B19" s="2" t="s">
        <v>276</v>
      </c>
      <c r="C19" s="29" t="s">
        <v>32</v>
      </c>
      <c r="E19" s="26" t="s">
        <v>361</v>
      </c>
      <c r="F19" s="26"/>
      <c r="G19" s="26" t="s">
        <v>361</v>
      </c>
      <c r="H19" s="26"/>
      <c r="I19" s="26" t="s">
        <v>361</v>
      </c>
      <c r="J19" s="26"/>
      <c r="K19" s="26" t="s">
        <v>361</v>
      </c>
      <c r="L19" s="26"/>
      <c r="M19" s="26" t="s">
        <v>4</v>
      </c>
      <c r="N19" s="26"/>
      <c r="O19" s="26" t="s">
        <v>361</v>
      </c>
      <c r="P19" s="26"/>
      <c r="Q19" s="26" t="s">
        <v>361</v>
      </c>
      <c r="R19" s="26"/>
      <c r="S19" s="26" t="s">
        <v>361</v>
      </c>
      <c r="T19" s="26"/>
      <c r="U19" s="26" t="s">
        <v>361</v>
      </c>
      <c r="V19" s="26"/>
      <c r="W19" s="26" t="s">
        <v>361</v>
      </c>
      <c r="X19" s="26"/>
      <c r="Y19" s="26" t="s">
        <v>361</v>
      </c>
      <c r="Z19" s="26"/>
      <c r="AA19" s="26" t="s">
        <v>361</v>
      </c>
      <c r="AB19" s="26"/>
      <c r="AC19" s="26" t="s">
        <v>361</v>
      </c>
      <c r="AD19" s="26"/>
      <c r="AE19" s="26" t="s">
        <v>361</v>
      </c>
      <c r="AF19" s="26"/>
      <c r="AG19" s="26" t="s">
        <v>361</v>
      </c>
      <c r="AH19" s="26"/>
      <c r="AI19" s="26" t="s">
        <v>361</v>
      </c>
      <c r="AJ19" s="26"/>
      <c r="AK19" s="26" t="s">
        <v>361</v>
      </c>
      <c r="AL19" s="26"/>
      <c r="AM19" s="26" t="s">
        <v>361</v>
      </c>
      <c r="AN19" s="26"/>
      <c r="AO19" s="26" t="s">
        <v>361</v>
      </c>
      <c r="AP19" s="26"/>
      <c r="AQ19" s="26" t="s">
        <v>361</v>
      </c>
      <c r="AR19" s="26"/>
      <c r="AS19" s="26" t="s">
        <v>361</v>
      </c>
      <c r="AT19" s="26"/>
      <c r="AU19" s="26" t="s">
        <v>361</v>
      </c>
      <c r="AV19" s="26"/>
      <c r="AW19" s="26" t="s">
        <v>361</v>
      </c>
      <c r="AX19" s="26"/>
      <c r="AY19" s="26" t="s">
        <v>361</v>
      </c>
      <c r="AZ19" s="26"/>
      <c r="BA19" s="26" t="s">
        <v>361</v>
      </c>
      <c r="BB19" s="26"/>
      <c r="BC19" s="26" t="s">
        <v>361</v>
      </c>
      <c r="BD19" s="26"/>
      <c r="BE19" s="26" t="s">
        <v>361</v>
      </c>
      <c r="BF19" s="26"/>
      <c r="BG19" s="26" t="s">
        <v>361</v>
      </c>
      <c r="BH19" s="26"/>
      <c r="BI19" s="26" t="s">
        <v>361</v>
      </c>
      <c r="BJ19" s="26"/>
      <c r="BK19" s="26" t="s">
        <v>361</v>
      </c>
      <c r="BL19" s="26"/>
      <c r="BM19" s="26" t="s">
        <v>361</v>
      </c>
      <c r="BN19" s="26"/>
      <c r="BO19" s="26">
        <v>3</v>
      </c>
      <c r="BP19" s="26"/>
      <c r="BQ19" s="26">
        <v>3</v>
      </c>
      <c r="BR19" s="26"/>
      <c r="BS19" s="26">
        <v>3</v>
      </c>
      <c r="BT19" s="26"/>
      <c r="BU19" s="26">
        <v>3</v>
      </c>
      <c r="BV19" s="26"/>
      <c r="BW19" s="26">
        <v>3</v>
      </c>
      <c r="BX19" s="26"/>
      <c r="BY19" s="26">
        <v>5</v>
      </c>
      <c r="BZ19" s="26"/>
      <c r="CA19" s="26">
        <v>3</v>
      </c>
      <c r="CB19" s="26"/>
      <c r="CC19" s="26">
        <v>3</v>
      </c>
      <c r="CD19" s="26"/>
      <c r="CE19" s="26">
        <v>3</v>
      </c>
      <c r="CF19" s="26"/>
      <c r="CG19" s="26">
        <v>3</v>
      </c>
      <c r="CH19" s="26"/>
      <c r="CI19" s="28" t="s">
        <v>277</v>
      </c>
    </row>
    <row r="20" spans="1:87" x14ac:dyDescent="0.25">
      <c r="B20" s="2" t="s">
        <v>280</v>
      </c>
      <c r="C20" s="29" t="s">
        <v>32</v>
      </c>
      <c r="E20" s="26" t="s">
        <v>361</v>
      </c>
      <c r="F20" s="26"/>
      <c r="G20" s="26" t="s">
        <v>4</v>
      </c>
      <c r="H20" s="26"/>
      <c r="I20" s="26" t="s">
        <v>4</v>
      </c>
      <c r="J20" s="26"/>
      <c r="K20" s="26" t="s">
        <v>361</v>
      </c>
      <c r="L20" s="26"/>
      <c r="M20" s="26" t="s">
        <v>361</v>
      </c>
      <c r="N20" s="26"/>
      <c r="O20" s="26" t="s">
        <v>361</v>
      </c>
      <c r="P20" s="26"/>
      <c r="Q20" s="26" t="s">
        <v>361</v>
      </c>
      <c r="R20" s="26"/>
      <c r="S20" s="26" t="s">
        <v>361</v>
      </c>
      <c r="T20" s="26"/>
      <c r="U20" s="26" t="s">
        <v>6</v>
      </c>
      <c r="V20" s="26"/>
      <c r="W20" s="26" t="s">
        <v>361</v>
      </c>
      <c r="X20" s="26"/>
      <c r="Y20" s="26" t="s">
        <v>4</v>
      </c>
      <c r="Z20" s="26"/>
      <c r="AA20" s="26" t="s">
        <v>4</v>
      </c>
      <c r="AB20" s="26"/>
      <c r="AC20" s="26" t="s">
        <v>4</v>
      </c>
      <c r="AD20" s="26"/>
      <c r="AE20" s="26" t="s">
        <v>361</v>
      </c>
      <c r="AF20" s="26"/>
      <c r="AG20" s="26" t="s">
        <v>361</v>
      </c>
      <c r="AH20" s="26"/>
      <c r="AI20" s="26" t="s">
        <v>4</v>
      </c>
      <c r="AJ20" s="26"/>
      <c r="AK20" s="26" t="s">
        <v>361</v>
      </c>
      <c r="AL20" s="26"/>
      <c r="AM20" s="26" t="s">
        <v>4</v>
      </c>
      <c r="AN20" s="26"/>
      <c r="AO20" s="26" t="s">
        <v>4</v>
      </c>
      <c r="AP20" s="26"/>
      <c r="AQ20" s="26" t="s">
        <v>4</v>
      </c>
      <c r="AR20" s="26"/>
      <c r="AS20" s="26" t="s">
        <v>4</v>
      </c>
      <c r="AT20" s="26"/>
      <c r="AU20" s="26" t="s">
        <v>4</v>
      </c>
      <c r="AV20" s="26"/>
      <c r="AW20" s="26" t="s">
        <v>4</v>
      </c>
      <c r="AX20" s="26"/>
      <c r="AY20" s="26" t="s">
        <v>4</v>
      </c>
      <c r="AZ20" s="26"/>
      <c r="BA20" s="26" t="s">
        <v>361</v>
      </c>
      <c r="BB20" s="26"/>
      <c r="BC20" s="26" t="s">
        <v>361</v>
      </c>
      <c r="BD20" s="26"/>
      <c r="BE20" s="26" t="s">
        <v>361</v>
      </c>
      <c r="BF20" s="26"/>
      <c r="BG20" s="26" t="s">
        <v>6</v>
      </c>
      <c r="BH20" s="26"/>
      <c r="BI20" s="26" t="s">
        <v>361</v>
      </c>
      <c r="BJ20" s="26"/>
      <c r="BK20" s="26" t="s">
        <v>361</v>
      </c>
      <c r="BL20" s="26"/>
      <c r="BM20" s="26" t="s">
        <v>361</v>
      </c>
      <c r="BN20" s="26"/>
      <c r="BO20" s="26">
        <v>4</v>
      </c>
      <c r="BP20" s="26"/>
      <c r="BQ20" s="26">
        <v>4</v>
      </c>
      <c r="BR20" s="26"/>
      <c r="BS20" s="26">
        <v>4</v>
      </c>
      <c r="BT20" s="26"/>
      <c r="BU20" s="26">
        <v>4</v>
      </c>
      <c r="BV20" s="26"/>
      <c r="BW20" s="26">
        <v>4</v>
      </c>
      <c r="BX20" s="26"/>
      <c r="BY20" s="26">
        <v>3</v>
      </c>
      <c r="BZ20" s="26"/>
      <c r="CA20" s="26">
        <v>5</v>
      </c>
      <c r="CB20" s="26"/>
      <c r="CC20" s="26">
        <v>5</v>
      </c>
      <c r="CD20" s="26"/>
      <c r="CE20" s="26">
        <v>4</v>
      </c>
      <c r="CF20" s="26"/>
      <c r="CG20" s="26">
        <v>5</v>
      </c>
      <c r="CH20" s="26"/>
      <c r="CI20" s="28"/>
    </row>
    <row r="21" spans="1:87" x14ac:dyDescent="0.25">
      <c r="B21" s="2" t="s">
        <v>284</v>
      </c>
      <c r="C21" s="29" t="s">
        <v>32</v>
      </c>
      <c r="E21" s="26" t="s">
        <v>5</v>
      </c>
      <c r="F21" s="26"/>
      <c r="G21" s="26" t="s">
        <v>5</v>
      </c>
      <c r="H21" s="26"/>
      <c r="I21" s="26" t="s">
        <v>5</v>
      </c>
      <c r="J21" s="26"/>
      <c r="K21" s="26" t="s">
        <v>5</v>
      </c>
      <c r="L21" s="26"/>
      <c r="M21" s="26" t="s">
        <v>6</v>
      </c>
      <c r="N21" s="26"/>
      <c r="O21" s="26" t="s">
        <v>5</v>
      </c>
      <c r="P21" s="26"/>
      <c r="Q21" s="26" t="s">
        <v>5</v>
      </c>
      <c r="R21" s="26"/>
      <c r="S21" s="26" t="s">
        <v>5</v>
      </c>
      <c r="T21" s="26"/>
      <c r="U21" s="26" t="s">
        <v>5</v>
      </c>
      <c r="V21" s="26"/>
      <c r="W21" s="26" t="s">
        <v>5</v>
      </c>
      <c r="X21" s="26"/>
      <c r="Y21" s="26" t="s">
        <v>5</v>
      </c>
      <c r="Z21" s="26"/>
      <c r="AA21" s="26" t="s">
        <v>5</v>
      </c>
      <c r="AB21" s="26"/>
      <c r="AC21" s="26" t="s">
        <v>5</v>
      </c>
      <c r="AD21" s="26"/>
      <c r="AE21" s="26" t="s">
        <v>5</v>
      </c>
      <c r="AF21" s="26"/>
      <c r="AG21" s="26" t="s">
        <v>5</v>
      </c>
      <c r="AH21" s="26"/>
      <c r="AI21" s="26" t="s">
        <v>5</v>
      </c>
      <c r="AJ21" s="26"/>
      <c r="AK21" s="26" t="s">
        <v>5</v>
      </c>
      <c r="AL21" s="26"/>
      <c r="AM21" s="26" t="s">
        <v>5</v>
      </c>
      <c r="AN21" s="26"/>
      <c r="AO21" s="26" t="s">
        <v>5</v>
      </c>
      <c r="AP21" s="26"/>
      <c r="AQ21" s="26" t="s">
        <v>5</v>
      </c>
      <c r="AR21" s="26"/>
      <c r="AS21" s="26" t="s">
        <v>5</v>
      </c>
      <c r="AT21" s="26"/>
      <c r="AU21" s="26" t="s">
        <v>5</v>
      </c>
      <c r="AV21" s="26"/>
      <c r="AW21" s="26" t="s">
        <v>5</v>
      </c>
      <c r="AX21" s="26"/>
      <c r="AY21" s="26" t="s">
        <v>5</v>
      </c>
      <c r="AZ21" s="26"/>
      <c r="BA21" s="26" t="s">
        <v>5</v>
      </c>
      <c r="BB21" s="26"/>
      <c r="BC21" s="26" t="s">
        <v>5</v>
      </c>
      <c r="BD21" s="26"/>
      <c r="BE21" s="26" t="s">
        <v>6</v>
      </c>
      <c r="BF21" s="26"/>
      <c r="BG21" s="26" t="s">
        <v>5</v>
      </c>
      <c r="BH21" s="26"/>
      <c r="BI21" s="26" t="s">
        <v>5</v>
      </c>
      <c r="BJ21" s="26"/>
      <c r="BK21" s="26" t="s">
        <v>5</v>
      </c>
      <c r="BL21" s="26"/>
      <c r="BM21" s="26" t="s">
        <v>5</v>
      </c>
      <c r="BN21" s="26"/>
      <c r="BO21" s="26">
        <v>1</v>
      </c>
      <c r="BP21" s="26"/>
      <c r="BQ21" s="26">
        <v>3</v>
      </c>
      <c r="BR21" s="26"/>
      <c r="BS21" s="26">
        <v>3</v>
      </c>
      <c r="BT21" s="26"/>
      <c r="BU21" s="26">
        <v>2</v>
      </c>
      <c r="BV21" s="26"/>
      <c r="BW21" s="26">
        <v>4</v>
      </c>
      <c r="BX21" s="26"/>
      <c r="BY21" s="26">
        <v>2</v>
      </c>
      <c r="BZ21" s="26"/>
      <c r="CA21" s="26">
        <v>2</v>
      </c>
      <c r="CB21" s="26"/>
      <c r="CC21" s="26">
        <v>2</v>
      </c>
      <c r="CD21" s="26"/>
      <c r="CE21" s="26">
        <v>3</v>
      </c>
      <c r="CF21" s="26"/>
      <c r="CG21" s="26">
        <v>3</v>
      </c>
      <c r="CH21" s="26"/>
      <c r="CI21" s="28"/>
    </row>
    <row r="22" spans="1:87" x14ac:dyDescent="0.25">
      <c r="B22" s="2" t="s">
        <v>290</v>
      </c>
      <c r="C22" s="29" t="s">
        <v>32</v>
      </c>
      <c r="E22" s="26" t="s">
        <v>4</v>
      </c>
      <c r="F22" s="26"/>
      <c r="G22" s="26" t="s">
        <v>4</v>
      </c>
      <c r="H22" s="26"/>
      <c r="I22" s="26" t="s">
        <v>361</v>
      </c>
      <c r="J22" s="26"/>
      <c r="K22" s="26" t="s">
        <v>4</v>
      </c>
      <c r="L22" s="26"/>
      <c r="M22" s="26" t="s">
        <v>4</v>
      </c>
      <c r="N22" s="26"/>
      <c r="O22" s="26" t="s">
        <v>361</v>
      </c>
      <c r="P22" s="26"/>
      <c r="Q22" s="26" t="s">
        <v>361</v>
      </c>
      <c r="R22" s="26"/>
      <c r="S22" s="26" t="s">
        <v>361</v>
      </c>
      <c r="T22" s="26"/>
      <c r="U22" s="26" t="s">
        <v>361</v>
      </c>
      <c r="V22" s="26"/>
      <c r="W22" s="26" t="s">
        <v>361</v>
      </c>
      <c r="X22" s="26"/>
      <c r="Y22" s="26" t="s">
        <v>361</v>
      </c>
      <c r="Z22" s="26"/>
      <c r="AA22" s="26" t="s">
        <v>361</v>
      </c>
      <c r="AB22" s="26"/>
      <c r="AC22" s="26" t="s">
        <v>361</v>
      </c>
      <c r="AD22" s="26"/>
      <c r="AE22" s="26" t="s">
        <v>361</v>
      </c>
      <c r="AF22" s="26"/>
      <c r="AG22" s="26" t="s">
        <v>361</v>
      </c>
      <c r="AH22" s="26"/>
      <c r="AI22" s="26" t="s">
        <v>361</v>
      </c>
      <c r="AJ22" s="26"/>
      <c r="AK22" s="26" t="s">
        <v>361</v>
      </c>
      <c r="AL22" s="26"/>
      <c r="AM22" s="26" t="s">
        <v>361</v>
      </c>
      <c r="AN22" s="26"/>
      <c r="AO22" s="26" t="s">
        <v>361</v>
      </c>
      <c r="AP22" s="26"/>
      <c r="AQ22" s="26" t="s">
        <v>361</v>
      </c>
      <c r="AR22" s="26"/>
      <c r="AS22" s="26" t="s">
        <v>361</v>
      </c>
      <c r="AT22" s="26"/>
      <c r="AU22" s="26" t="s">
        <v>361</v>
      </c>
      <c r="AV22" s="26"/>
      <c r="AW22" s="26" t="s">
        <v>361</v>
      </c>
      <c r="AX22" s="26"/>
      <c r="AY22" s="26" t="s">
        <v>361</v>
      </c>
      <c r="AZ22" s="26"/>
      <c r="BA22" s="26" t="s">
        <v>10</v>
      </c>
      <c r="BB22" s="26"/>
      <c r="BC22" s="26" t="s">
        <v>5</v>
      </c>
      <c r="BD22" s="26"/>
      <c r="BE22" s="26" t="s">
        <v>5</v>
      </c>
      <c r="BF22" s="26"/>
      <c r="BG22" s="26" t="s">
        <v>361</v>
      </c>
      <c r="BH22" s="26"/>
      <c r="BI22" s="26" t="s">
        <v>5</v>
      </c>
      <c r="BJ22" s="26"/>
      <c r="BK22" s="26" t="s">
        <v>5</v>
      </c>
      <c r="BL22" s="26"/>
      <c r="BM22" s="26" t="s">
        <v>5</v>
      </c>
      <c r="BN22" s="26"/>
      <c r="BO22" s="26">
        <v>5</v>
      </c>
      <c r="BP22" s="26"/>
      <c r="BQ22" s="26">
        <v>2</v>
      </c>
      <c r="BR22" s="26"/>
      <c r="BS22" s="26">
        <v>2</v>
      </c>
      <c r="BT22" s="26"/>
      <c r="BU22" s="26">
        <v>4</v>
      </c>
      <c r="BV22" s="26"/>
      <c r="BW22" s="26">
        <v>4</v>
      </c>
      <c r="BX22" s="26"/>
      <c r="BY22" s="26">
        <v>2</v>
      </c>
      <c r="BZ22" s="26"/>
      <c r="CA22" s="26">
        <v>2</v>
      </c>
      <c r="CB22" s="26"/>
      <c r="CC22" s="26">
        <v>1</v>
      </c>
      <c r="CD22" s="26"/>
      <c r="CE22" s="26">
        <v>3</v>
      </c>
      <c r="CF22" s="26"/>
      <c r="CG22" s="26">
        <v>2</v>
      </c>
      <c r="CH22" s="26"/>
      <c r="CI22" s="28"/>
    </row>
    <row r="23" spans="1:87" x14ac:dyDescent="0.25">
      <c r="B23" s="2" t="s">
        <v>296</v>
      </c>
      <c r="C23" s="29" t="s">
        <v>32</v>
      </c>
      <c r="E23" s="26" t="s">
        <v>4</v>
      </c>
      <c r="F23" s="26"/>
      <c r="G23" s="26" t="s">
        <v>361</v>
      </c>
      <c r="H23" s="26"/>
      <c r="I23" s="26" t="s">
        <v>361</v>
      </c>
      <c r="J23" s="26"/>
      <c r="K23" s="26" t="s">
        <v>361</v>
      </c>
      <c r="L23" s="26"/>
      <c r="M23" s="26" t="s">
        <v>361</v>
      </c>
      <c r="N23" s="26"/>
      <c r="O23" s="26" t="s">
        <v>361</v>
      </c>
      <c r="P23" s="26"/>
      <c r="Q23" s="26" t="s">
        <v>361</v>
      </c>
      <c r="R23" s="26"/>
      <c r="S23" s="26" t="s">
        <v>361</v>
      </c>
      <c r="T23" s="26"/>
      <c r="U23" s="26" t="s">
        <v>361</v>
      </c>
      <c r="V23" s="26"/>
      <c r="W23" s="26" t="s">
        <v>361</v>
      </c>
      <c r="X23" s="26"/>
      <c r="Y23" s="26" t="s">
        <v>361</v>
      </c>
      <c r="Z23" s="26"/>
      <c r="AA23" s="26" t="s">
        <v>361</v>
      </c>
      <c r="AB23" s="26"/>
      <c r="AC23" s="26" t="s">
        <v>361</v>
      </c>
      <c r="AD23" s="26"/>
      <c r="AE23" s="26" t="s">
        <v>361</v>
      </c>
      <c r="AF23" s="26"/>
      <c r="AG23" s="26" t="s">
        <v>361</v>
      </c>
      <c r="AH23" s="26"/>
      <c r="AI23" s="26" t="s">
        <v>361</v>
      </c>
      <c r="AJ23" s="26"/>
      <c r="AK23" s="26" t="s">
        <v>361</v>
      </c>
      <c r="AL23" s="26"/>
      <c r="AM23" s="26" t="s">
        <v>361</v>
      </c>
      <c r="AN23" s="26"/>
      <c r="AO23" s="26" t="s">
        <v>361</v>
      </c>
      <c r="AP23" s="26"/>
      <c r="AQ23" s="26" t="s">
        <v>361</v>
      </c>
      <c r="AR23" s="26"/>
      <c r="AS23" s="26" t="s">
        <v>361</v>
      </c>
      <c r="AT23" s="26"/>
      <c r="AU23" s="26" t="s">
        <v>361</v>
      </c>
      <c r="AV23" s="26"/>
      <c r="AW23" s="26" t="s">
        <v>361</v>
      </c>
      <c r="AX23" s="26"/>
      <c r="AY23" s="26" t="s">
        <v>361</v>
      </c>
      <c r="AZ23" s="26"/>
      <c r="BA23" s="26" t="s">
        <v>361</v>
      </c>
      <c r="BB23" s="26"/>
      <c r="BC23" s="26" t="s">
        <v>361</v>
      </c>
      <c r="BD23" s="26"/>
      <c r="BE23" s="26" t="s">
        <v>361</v>
      </c>
      <c r="BF23" s="26"/>
      <c r="BG23" s="26" t="s">
        <v>361</v>
      </c>
      <c r="BH23" s="26"/>
      <c r="BI23" s="26" t="s">
        <v>361</v>
      </c>
      <c r="BJ23" s="26"/>
      <c r="BK23" s="26" t="s">
        <v>361</v>
      </c>
      <c r="BL23" s="26"/>
      <c r="BM23" s="26" t="s">
        <v>361</v>
      </c>
      <c r="BN23" s="26"/>
      <c r="BO23" s="26">
        <v>3</v>
      </c>
      <c r="BP23" s="26"/>
      <c r="BQ23" s="26">
        <v>3</v>
      </c>
      <c r="BR23" s="26"/>
      <c r="BS23" s="26">
        <v>3</v>
      </c>
      <c r="BT23" s="26"/>
      <c r="BU23" s="26">
        <v>3</v>
      </c>
      <c r="BV23" s="26"/>
      <c r="BW23" s="26">
        <v>3</v>
      </c>
      <c r="BX23" s="26"/>
      <c r="BY23" s="26">
        <v>1</v>
      </c>
      <c r="BZ23" s="26"/>
      <c r="CA23" s="26">
        <v>5</v>
      </c>
      <c r="CB23" s="26"/>
      <c r="CC23" s="26">
        <v>5</v>
      </c>
      <c r="CD23" s="26"/>
      <c r="CE23" s="26">
        <v>5</v>
      </c>
      <c r="CF23" s="26"/>
      <c r="CG23" s="26">
        <v>5</v>
      </c>
      <c r="CH23" s="26"/>
      <c r="CI23" s="28"/>
    </row>
    <row r="24" spans="1:87" x14ac:dyDescent="0.25">
      <c r="B24" s="2" t="s">
        <v>302</v>
      </c>
      <c r="C24" s="29" t="s">
        <v>32</v>
      </c>
      <c r="E24" s="26" t="s">
        <v>4</v>
      </c>
      <c r="F24" s="26"/>
      <c r="G24" s="26" t="s">
        <v>4</v>
      </c>
      <c r="H24" s="26"/>
      <c r="I24" s="26" t="s">
        <v>6</v>
      </c>
      <c r="J24" s="26"/>
      <c r="K24" s="26" t="s">
        <v>5</v>
      </c>
      <c r="L24" s="26"/>
      <c r="M24" s="26" t="s">
        <v>361</v>
      </c>
      <c r="N24" s="26"/>
      <c r="O24" s="26" t="s">
        <v>5</v>
      </c>
      <c r="P24" s="26"/>
      <c r="Q24" s="26" t="s">
        <v>5</v>
      </c>
      <c r="R24" s="26"/>
      <c r="S24" s="26" t="s">
        <v>5</v>
      </c>
      <c r="T24" s="26"/>
      <c r="U24" s="26" t="s">
        <v>5</v>
      </c>
      <c r="V24" s="26"/>
      <c r="W24" s="26" t="s">
        <v>5</v>
      </c>
      <c r="X24" s="26"/>
      <c r="Y24" s="26" t="s">
        <v>5</v>
      </c>
      <c r="Z24" s="26"/>
      <c r="AA24" s="26" t="s">
        <v>6</v>
      </c>
      <c r="AB24" s="26"/>
      <c r="AC24" s="26" t="s">
        <v>6</v>
      </c>
      <c r="AD24" s="26"/>
      <c r="AE24" s="26" t="s">
        <v>10</v>
      </c>
      <c r="AF24" s="26"/>
      <c r="AG24" s="26" t="s">
        <v>10</v>
      </c>
      <c r="AH24" s="26"/>
      <c r="AI24" s="26" t="s">
        <v>10</v>
      </c>
      <c r="AJ24" s="26"/>
      <c r="AK24" s="26" t="s">
        <v>361</v>
      </c>
      <c r="AL24" s="26"/>
      <c r="AM24" s="26" t="s">
        <v>6</v>
      </c>
      <c r="AN24" s="26"/>
      <c r="AO24" s="26" t="s">
        <v>6</v>
      </c>
      <c r="AP24" s="26"/>
      <c r="AQ24" s="26" t="s">
        <v>6</v>
      </c>
      <c r="AR24" s="26"/>
      <c r="AS24" s="26" t="s">
        <v>361</v>
      </c>
      <c r="AT24" s="26"/>
      <c r="AU24" s="26" t="s">
        <v>6</v>
      </c>
      <c r="AV24" s="26"/>
      <c r="AW24" s="26" t="s">
        <v>6</v>
      </c>
      <c r="AX24" s="26"/>
      <c r="AY24" s="26" t="s">
        <v>6</v>
      </c>
      <c r="AZ24" s="26"/>
      <c r="BA24" s="26" t="s">
        <v>10</v>
      </c>
      <c r="BB24" s="26"/>
      <c r="BC24" s="26" t="s">
        <v>5</v>
      </c>
      <c r="BD24" s="26"/>
      <c r="BE24" s="26" t="s">
        <v>6</v>
      </c>
      <c r="BF24" s="26"/>
      <c r="BG24" s="26" t="s">
        <v>5</v>
      </c>
      <c r="BH24" s="26"/>
      <c r="BI24" s="26" t="s">
        <v>4</v>
      </c>
      <c r="BJ24" s="26"/>
      <c r="BK24" s="26" t="s">
        <v>4</v>
      </c>
      <c r="BL24" s="26"/>
      <c r="BM24" s="26" t="s">
        <v>361</v>
      </c>
      <c r="BN24" s="26"/>
      <c r="BO24" s="26">
        <v>5</v>
      </c>
      <c r="BP24" s="26"/>
      <c r="BQ24" s="26">
        <v>3</v>
      </c>
      <c r="BR24" s="26"/>
      <c r="BS24" s="26">
        <v>3</v>
      </c>
      <c r="BT24" s="26"/>
      <c r="BU24" s="26">
        <v>4</v>
      </c>
      <c r="BV24" s="26"/>
      <c r="BW24" s="26">
        <v>3</v>
      </c>
      <c r="BX24" s="26"/>
      <c r="BY24" s="26">
        <v>3</v>
      </c>
      <c r="BZ24" s="26"/>
      <c r="CA24" s="26">
        <v>2</v>
      </c>
      <c r="CB24" s="26"/>
      <c r="CC24" s="26">
        <v>3</v>
      </c>
      <c r="CD24" s="26"/>
      <c r="CE24" s="26">
        <v>3</v>
      </c>
      <c r="CF24" s="26"/>
      <c r="CG24" s="26">
        <v>3</v>
      </c>
      <c r="CH24" s="26"/>
      <c r="CI24" s="28"/>
    </row>
    <row r="25" spans="1:87" x14ac:dyDescent="0.25">
      <c r="C25" s="29"/>
      <c r="E25" s="2">
        <f>SUBTOTAL(103,Table25[COLOR PRINTING])</f>
        <v>23</v>
      </c>
      <c r="G25" s="2">
        <f>SUBTOTAL(103,Table25[DOCUMENT SCANNER])</f>
        <v>23</v>
      </c>
      <c r="I25" s="2">
        <f>SUBTOTAL(103,Table25[EMAIL HELP])</f>
        <v>23</v>
      </c>
      <c r="K25" s="2">
        <f>SUBTOTAL(103,Table25[DUPLEX PRINTING])</f>
        <v>23</v>
      </c>
      <c r="M25" s="2">
        <f>SUBTOTAL(103,Table25[HEADPHONES])</f>
        <v>23</v>
      </c>
      <c r="O25" s="2">
        <f>SUBTOTAL(103,Table25[ANDROID PHONE WIFI])</f>
        <v>23</v>
      </c>
      <c r="Q25" s="2">
        <f>SUBTOTAL(103,Table25[ANDROID TABLET WIFI])</f>
        <v>23</v>
      </c>
      <c r="S25" s="2">
        <f>SUBTOTAL(103,Table25[IPAD WIFI])</f>
        <v>23</v>
      </c>
      <c r="U25" s="2">
        <f>SUBTOTAL(103,Table25[IPHONE WIFI])</f>
        <v>23</v>
      </c>
      <c r="W25" s="2">
        <f>SUBTOTAL(103,Table25[IPOD WIFI])</f>
        <v>23</v>
      </c>
      <c r="Y25" s="2">
        <f>SUBTOTAL(103,Table25[LAPTOP WIFI])</f>
        <v>23</v>
      </c>
      <c r="AA25" s="2">
        <f>SUBTOTAL(103,Table25[MS PUBLISHER BROCHURE])</f>
        <v>23</v>
      </c>
      <c r="AC25" s="2">
        <f>SUBTOTAL(103,Table25[MS WORD BROCHURE])</f>
        <v>23</v>
      </c>
      <c r="AE25" s="2">
        <f>SUBTOTAL(103,Table25[HELP PERSONAL LAPTOP RUN BETTER])</f>
        <v>23</v>
      </c>
      <c r="AG25" s="2">
        <f>SUBTOTAL(103,Table25[REMOVE VIRUS PERSONAL LAPTOP])</f>
        <v>23</v>
      </c>
      <c r="AI25" s="2">
        <f>SUBTOTAL(103,Table25[D2L HELP])</f>
        <v>23</v>
      </c>
      <c r="AK25" s="2">
        <f>SUBTOTAL(103,Table25[MS ACCESS HOMEWORK])</f>
        <v>23</v>
      </c>
      <c r="AM25" s="2">
        <f>SUBTOTAL(103,Table25[MS EXCEL CHART HELP])</f>
        <v>23</v>
      </c>
      <c r="AO25" s="2">
        <f>SUBTOTAL(103,Table25[MS EXCEL HOMEWORK HELP])</f>
        <v>23</v>
      </c>
      <c r="AQ25" s="2">
        <f>SUBTOTAL(103,Table25[MS POWERPOINT PRESENTATION HELP])</f>
        <v>23</v>
      </c>
      <c r="AS25" s="2">
        <f>SUBTOTAL(103,Table25[MS PUBLISHER HOMEWORK HELP])</f>
        <v>23</v>
      </c>
      <c r="AU25" s="2">
        <f>SUBTOTAL(103,Table25[MS WORD HOMEWORK])</f>
        <v>23</v>
      </c>
      <c r="AW25" s="2">
        <f>SUBTOTAL(103,Table25["OTHER" HOMEWORK HELP])</f>
        <v>23</v>
      </c>
      <c r="AY25" s="2">
        <f>SUBTOTAL(103,Table25[PASSWORD RESET])</f>
        <v>23</v>
      </c>
      <c r="BA25" s="2">
        <f>SUBTOTAL(103,Table25[PHOTO EDITING SOFTWARE])</f>
        <v>23</v>
      </c>
      <c r="BC25" s="2">
        <f>SUBTOTAL(103,Table25[REPAIR/UPGRADE PERSONAL LAPTOP])</f>
        <v>23</v>
      </c>
      <c r="BE25" s="2">
        <f>SUBTOTAL(103,Table25[SCAN &amp; SAVE FOR ME])</f>
        <v>23</v>
      </c>
      <c r="BG25" s="2">
        <f>SUBTOTAL(103,Table25[SCREEN READER SOFTWARE])</f>
        <v>23</v>
      </c>
      <c r="BI25" s="2">
        <f>SUBTOTAL(103,Table25[TRANSCRIPTION SOFTWARE])</f>
        <v>23</v>
      </c>
      <c r="BK25" s="2">
        <f>SUBTOTAL(103,Table25[VIDEO EDITING SOFTWARE])</f>
        <v>23</v>
      </c>
      <c r="BM25" s="2">
        <f>SUBTOTAL(103,Table25[WEB DESIGN SOFTWARE])</f>
        <v>23</v>
      </c>
    </row>
    <row r="26" spans="1:87" x14ac:dyDescent="0.25">
      <c r="C26" s="29"/>
    </row>
    <row r="27" spans="1:87" x14ac:dyDescent="0.25">
      <c r="C27" s="29"/>
    </row>
    <row r="29" spans="1:87" s="62" customFormat="1" ht="66.75" thickBot="1" x14ac:dyDescent="0.3">
      <c r="A29" s="127" t="s">
        <v>321</v>
      </c>
      <c r="B29" s="127"/>
      <c r="C29" s="60">
        <f>SUM(C30:C39)</f>
        <v>23</v>
      </c>
      <c r="D29" s="126" t="s">
        <v>322</v>
      </c>
      <c r="E29" s="126"/>
      <c r="F29" s="126" t="s">
        <v>323</v>
      </c>
      <c r="G29" s="126"/>
      <c r="H29" s="126" t="s">
        <v>324</v>
      </c>
      <c r="I29" s="126"/>
      <c r="J29" s="126" t="s">
        <v>325</v>
      </c>
      <c r="K29" s="126"/>
      <c r="L29" s="126" t="s">
        <v>326</v>
      </c>
      <c r="M29" s="126"/>
      <c r="N29" s="126" t="s">
        <v>327</v>
      </c>
      <c r="O29" s="126"/>
      <c r="P29" s="126" t="s">
        <v>328</v>
      </c>
      <c r="Q29" s="126"/>
      <c r="R29" s="126" t="s">
        <v>329</v>
      </c>
      <c r="S29" s="126"/>
      <c r="T29" s="126" t="s">
        <v>330</v>
      </c>
      <c r="U29" s="126"/>
      <c r="V29" s="126" t="s">
        <v>331</v>
      </c>
      <c r="W29" s="126"/>
      <c r="X29" s="126" t="s">
        <v>332</v>
      </c>
      <c r="Y29" s="126"/>
      <c r="Z29" s="126" t="s">
        <v>333</v>
      </c>
      <c r="AA29" s="126"/>
      <c r="AB29" s="127" t="s">
        <v>334</v>
      </c>
      <c r="AC29" s="127"/>
      <c r="AD29" s="126" t="s">
        <v>335</v>
      </c>
      <c r="AE29" s="126"/>
      <c r="AF29" s="126" t="s">
        <v>336</v>
      </c>
      <c r="AG29" s="126"/>
      <c r="AH29" s="126" t="s">
        <v>337</v>
      </c>
      <c r="AI29" s="126"/>
      <c r="AJ29" s="126" t="s">
        <v>338</v>
      </c>
      <c r="AK29" s="126"/>
      <c r="AL29" s="126" t="s">
        <v>339</v>
      </c>
      <c r="AM29" s="126"/>
      <c r="AN29" s="61"/>
      <c r="AO29" s="61" t="s">
        <v>340</v>
      </c>
      <c r="AP29" s="61"/>
      <c r="AQ29" s="61" t="s">
        <v>341</v>
      </c>
      <c r="AR29" s="126" t="s">
        <v>342</v>
      </c>
      <c r="AS29" s="126"/>
      <c r="AT29" s="126" t="s">
        <v>343</v>
      </c>
      <c r="AU29" s="126"/>
      <c r="AV29" s="126" t="s">
        <v>344</v>
      </c>
      <c r="AW29" s="126"/>
      <c r="AX29" s="126" t="s">
        <v>345</v>
      </c>
      <c r="AY29" s="126"/>
      <c r="AZ29" s="126" t="s">
        <v>346</v>
      </c>
      <c r="BA29" s="126"/>
      <c r="BB29" s="126" t="s">
        <v>347</v>
      </c>
      <c r="BC29" s="126"/>
      <c r="BD29" s="126" t="s">
        <v>348</v>
      </c>
      <c r="BE29" s="126"/>
      <c r="BF29" s="126" t="s">
        <v>349</v>
      </c>
      <c r="BG29" s="126"/>
      <c r="BH29" s="126" t="s">
        <v>350</v>
      </c>
      <c r="BI29" s="126"/>
      <c r="BJ29" s="126" t="s">
        <v>351</v>
      </c>
      <c r="BK29" s="126"/>
      <c r="BL29" s="126" t="s">
        <v>352</v>
      </c>
      <c r="BM29" s="126"/>
      <c r="BN29" s="128" t="s">
        <v>353</v>
      </c>
      <c r="BO29" s="128"/>
      <c r="BP29" s="128" t="s">
        <v>354</v>
      </c>
      <c r="BQ29" s="128"/>
      <c r="BR29" s="128" t="s">
        <v>355</v>
      </c>
      <c r="BS29" s="128"/>
      <c r="BT29" s="128" t="s">
        <v>356</v>
      </c>
      <c r="BU29" s="128"/>
      <c r="BV29" s="128" t="s">
        <v>357</v>
      </c>
      <c r="BW29" s="128"/>
      <c r="BX29" s="128" t="s">
        <v>358</v>
      </c>
      <c r="BY29" s="128"/>
      <c r="BZ29" s="128" t="s">
        <v>400</v>
      </c>
      <c r="CA29" s="128"/>
      <c r="CB29" s="128" t="s">
        <v>359</v>
      </c>
      <c r="CC29" s="128"/>
      <c r="CD29" s="128" t="s">
        <v>351</v>
      </c>
      <c r="CE29" s="128"/>
      <c r="CF29" s="128" t="s">
        <v>352</v>
      </c>
      <c r="CG29" s="128"/>
      <c r="CI29" s="63"/>
    </row>
    <row r="30" spans="1:87" s="8" customFormat="1" x14ac:dyDescent="0.25">
      <c r="A30" s="17"/>
      <c r="B30" s="18" t="s">
        <v>3</v>
      </c>
      <c r="C30" s="19">
        <f t="shared" ref="C30:C39" si="0">COUNTIF($C$1:$C$24,B30)</f>
        <v>0</v>
      </c>
      <c r="D30" s="10" t="s">
        <v>4</v>
      </c>
      <c r="E30" s="11">
        <f>COUNTIF($E$1:$E$24,D30)</f>
        <v>12</v>
      </c>
      <c r="F30" s="10" t="s">
        <v>4</v>
      </c>
      <c r="G30" s="23">
        <f>COUNTIF(G1:G24,F30)</f>
        <v>12</v>
      </c>
      <c r="H30" s="10" t="s">
        <v>4</v>
      </c>
      <c r="I30" s="23">
        <f>COUNTIF(I1:I24,H30)</f>
        <v>6</v>
      </c>
      <c r="J30" s="10" t="s">
        <v>4</v>
      </c>
      <c r="K30" s="23">
        <f>COUNTIF(K1:K24,J30)</f>
        <v>6</v>
      </c>
      <c r="L30" s="10" t="s">
        <v>4</v>
      </c>
      <c r="M30" s="23">
        <f>COUNTIF(M1:M24,L30)</f>
        <v>6</v>
      </c>
      <c r="N30" s="10" t="s">
        <v>4</v>
      </c>
      <c r="O30" s="23">
        <f>COUNTIF(O1:O24,N30)</f>
        <v>5</v>
      </c>
      <c r="P30" s="10" t="s">
        <v>4</v>
      </c>
      <c r="Q30" s="23">
        <f>COUNTIF(Q1:Q24,P30)</f>
        <v>3</v>
      </c>
      <c r="R30" s="10" t="s">
        <v>4</v>
      </c>
      <c r="S30" s="23">
        <f>COUNTIF(S1:S24,R30)</f>
        <v>4</v>
      </c>
      <c r="T30" s="10" t="s">
        <v>4</v>
      </c>
      <c r="U30" s="23">
        <f>COUNTIF(U1:U24,T30)</f>
        <v>7</v>
      </c>
      <c r="V30" s="10" t="s">
        <v>4</v>
      </c>
      <c r="W30" s="23">
        <f>COUNTIF(W1:W24,V30)</f>
        <v>7</v>
      </c>
      <c r="X30" s="10" t="s">
        <v>4</v>
      </c>
      <c r="Y30" s="23">
        <f>COUNTIF(Y1:Y24,X30)</f>
        <v>9</v>
      </c>
      <c r="Z30" s="10" t="s">
        <v>4</v>
      </c>
      <c r="AA30" s="23">
        <f>COUNTIF(AA1:AA24,Z30)</f>
        <v>4</v>
      </c>
      <c r="AB30" s="10" t="s">
        <v>4</v>
      </c>
      <c r="AC30" s="23">
        <f>COUNTIF(AC1:AC24,AB30)</f>
        <v>5</v>
      </c>
      <c r="AD30" s="10" t="s">
        <v>4</v>
      </c>
      <c r="AE30" s="23">
        <f>COUNTIF(AE1:AE24,AD30)</f>
        <v>1</v>
      </c>
      <c r="AF30" s="10" t="s">
        <v>4</v>
      </c>
      <c r="AG30" s="23">
        <f>COUNTIF(AG1:AG24,AF30)</f>
        <v>0</v>
      </c>
      <c r="AH30" s="10" t="s">
        <v>4</v>
      </c>
      <c r="AI30" s="23">
        <f>COUNTIF(AI1:AI24,AH30)</f>
        <v>6</v>
      </c>
      <c r="AJ30" s="10" t="s">
        <v>4</v>
      </c>
      <c r="AK30" s="23">
        <f>COUNTIF(AK1:AK24,AJ30)</f>
        <v>4</v>
      </c>
      <c r="AL30" s="10" t="s">
        <v>4</v>
      </c>
      <c r="AM30" s="23">
        <f>COUNTIF(AM1:AM24,AL30)</f>
        <v>6</v>
      </c>
      <c r="AN30" s="10" t="s">
        <v>4</v>
      </c>
      <c r="AO30" s="23">
        <f>COUNTIF(AO1:AO24,AN30)</f>
        <v>4</v>
      </c>
      <c r="AP30" s="10" t="s">
        <v>4</v>
      </c>
      <c r="AQ30" s="23">
        <f>COUNTIF(AQ1:AQ24,AP30)</f>
        <v>5</v>
      </c>
      <c r="AR30" s="10" t="s">
        <v>4</v>
      </c>
      <c r="AS30" s="23">
        <f>COUNTIF(AS1:AS24,AR30)</f>
        <v>4</v>
      </c>
      <c r="AT30" s="10" t="s">
        <v>4</v>
      </c>
      <c r="AU30" s="23">
        <f>COUNTIF(AU1:AU24,AT30)</f>
        <v>6</v>
      </c>
      <c r="AV30" s="10" t="s">
        <v>4</v>
      </c>
      <c r="AW30" s="23">
        <f>COUNTIF(AW1:AW24,AV30)</f>
        <v>5</v>
      </c>
      <c r="AX30" s="10" t="s">
        <v>4</v>
      </c>
      <c r="AY30" s="23">
        <f>COUNTIF(AY1:AY24,AX30)</f>
        <v>5</v>
      </c>
      <c r="AZ30" s="10" t="s">
        <v>4</v>
      </c>
      <c r="BA30" s="23">
        <f>COUNTIF(BA1:BA24,AZ30)</f>
        <v>1</v>
      </c>
      <c r="BB30" s="10" t="s">
        <v>4</v>
      </c>
      <c r="BC30" s="23">
        <f>COUNTIF(BC1:BC24,BB30)</f>
        <v>1</v>
      </c>
      <c r="BD30" s="10" t="s">
        <v>4</v>
      </c>
      <c r="BE30" s="23">
        <f>COUNTIF(BE1:BE24,BD30)</f>
        <v>1</v>
      </c>
      <c r="BF30" s="10" t="s">
        <v>4</v>
      </c>
      <c r="BG30" s="23">
        <f>COUNTIF(BG1:BG24,BF30)</f>
        <v>1</v>
      </c>
      <c r="BH30" s="10" t="s">
        <v>4</v>
      </c>
      <c r="BI30" s="23">
        <f>COUNTIF(BI1:BI24,BH30)</f>
        <v>2</v>
      </c>
      <c r="BJ30" s="10" t="s">
        <v>4</v>
      </c>
      <c r="BK30" s="23">
        <f>COUNTIF(BK1:BK24,BJ30)</f>
        <v>3</v>
      </c>
      <c r="BL30" s="10" t="s">
        <v>4</v>
      </c>
      <c r="BM30" s="23">
        <f>COUNTIF(BM1:BM24,BL30)</f>
        <v>1</v>
      </c>
      <c r="BN30" s="129" t="s">
        <v>408</v>
      </c>
      <c r="BO30" s="129"/>
      <c r="BP30" s="129" t="s">
        <v>408</v>
      </c>
      <c r="BQ30" s="129"/>
      <c r="BR30" s="129" t="s">
        <v>408</v>
      </c>
      <c r="BS30" s="129"/>
      <c r="BT30" s="129" t="s">
        <v>408</v>
      </c>
      <c r="BU30" s="129"/>
      <c r="BV30" s="129" t="s">
        <v>408</v>
      </c>
      <c r="BW30" s="129"/>
      <c r="BX30" s="129" t="s">
        <v>408</v>
      </c>
      <c r="BY30" s="129"/>
      <c r="BZ30" s="129" t="s">
        <v>408</v>
      </c>
      <c r="CA30" s="129"/>
      <c r="CB30" s="129" t="s">
        <v>408</v>
      </c>
      <c r="CC30" s="129"/>
      <c r="CD30" s="129" t="s">
        <v>408</v>
      </c>
      <c r="CE30" s="129"/>
      <c r="CF30" s="129" t="s">
        <v>408</v>
      </c>
      <c r="CG30" s="129"/>
    </row>
    <row r="31" spans="1:87" s="8" customFormat="1" x14ac:dyDescent="0.25">
      <c r="A31" s="14"/>
      <c r="B31" s="6" t="s">
        <v>32</v>
      </c>
      <c r="C31" s="20">
        <f t="shared" si="0"/>
        <v>23</v>
      </c>
      <c r="D31" s="12" t="s">
        <v>10</v>
      </c>
      <c r="E31" s="13">
        <f>COUNTIF($E$1:$E$24,D31)</f>
        <v>0</v>
      </c>
      <c r="F31" s="12" t="s">
        <v>10</v>
      </c>
      <c r="G31" s="9">
        <f>COUNTIF(G1:G24,F31)</f>
        <v>0</v>
      </c>
      <c r="H31" s="12" t="s">
        <v>10</v>
      </c>
      <c r="I31" s="9">
        <f>COUNTIF(I1:I24,H31)</f>
        <v>0</v>
      </c>
      <c r="J31" s="12" t="s">
        <v>10</v>
      </c>
      <c r="K31" s="9">
        <f>COUNTIF(K1:K24,J31)</f>
        <v>0</v>
      </c>
      <c r="L31" s="12" t="s">
        <v>10</v>
      </c>
      <c r="M31" s="9">
        <f>COUNTIF(M1:M24,L31)</f>
        <v>0</v>
      </c>
      <c r="N31" s="12" t="s">
        <v>10</v>
      </c>
      <c r="O31" s="9">
        <f>COUNTIF(O1:O24,N31)</f>
        <v>0</v>
      </c>
      <c r="P31" s="12" t="s">
        <v>10</v>
      </c>
      <c r="Q31" s="9">
        <f>COUNTIF(Q1:Q24,P31)</f>
        <v>0</v>
      </c>
      <c r="R31" s="12" t="s">
        <v>10</v>
      </c>
      <c r="S31" s="9">
        <f>COUNTIF(S1:S24,R31)</f>
        <v>0</v>
      </c>
      <c r="T31" s="12" t="s">
        <v>10</v>
      </c>
      <c r="U31" s="9">
        <f>COUNTIF(U1:U24,T31)</f>
        <v>0</v>
      </c>
      <c r="V31" s="12" t="s">
        <v>10</v>
      </c>
      <c r="W31" s="9">
        <f>COUNTIF(W1:W24,V31)</f>
        <v>0</v>
      </c>
      <c r="X31" s="12" t="s">
        <v>10</v>
      </c>
      <c r="Y31" s="9">
        <f>COUNTIF(Y1:Y24,X31)</f>
        <v>1</v>
      </c>
      <c r="Z31" s="12" t="s">
        <v>10</v>
      </c>
      <c r="AA31" s="9">
        <f>COUNTIF(AA1:AA24,Z31)</f>
        <v>0</v>
      </c>
      <c r="AB31" s="12" t="s">
        <v>10</v>
      </c>
      <c r="AC31" s="9">
        <f>COUNTIF(AC1:AC24,AB31)</f>
        <v>0</v>
      </c>
      <c r="AD31" s="12" t="s">
        <v>10</v>
      </c>
      <c r="AE31" s="9">
        <f>COUNTIF(AE1:AE24,AD31)</f>
        <v>1</v>
      </c>
      <c r="AF31" s="12" t="s">
        <v>10</v>
      </c>
      <c r="AG31" s="9">
        <f>COUNTIF(AG1:AG24,AF31)</f>
        <v>1</v>
      </c>
      <c r="AH31" s="12" t="s">
        <v>10</v>
      </c>
      <c r="AI31" s="9">
        <f>COUNTIF(AI1:AI24,AH31)</f>
        <v>1</v>
      </c>
      <c r="AJ31" s="12" t="s">
        <v>10</v>
      </c>
      <c r="AK31" s="9">
        <f>COUNTIF(AK1:AK24,AJ31)</f>
        <v>0</v>
      </c>
      <c r="AL31" s="12" t="s">
        <v>10</v>
      </c>
      <c r="AM31" s="9">
        <f>COUNTIF(AM1:AM24,AL31)</f>
        <v>0</v>
      </c>
      <c r="AN31" s="12" t="s">
        <v>10</v>
      </c>
      <c r="AO31" s="9">
        <f>COUNTIF(AO1:AO24,AN31)</f>
        <v>0</v>
      </c>
      <c r="AP31" s="12" t="s">
        <v>10</v>
      </c>
      <c r="AQ31" s="9">
        <f>COUNTIF(AQ1:AQ24,AP31)</f>
        <v>0</v>
      </c>
      <c r="AR31" s="12" t="s">
        <v>10</v>
      </c>
      <c r="AS31" s="9">
        <f>COUNTIF(AS1:AS24,AR31)</f>
        <v>0</v>
      </c>
      <c r="AT31" s="12" t="s">
        <v>10</v>
      </c>
      <c r="AU31" s="9">
        <f>COUNTIF(AU1:AU24,AT31)</f>
        <v>0</v>
      </c>
      <c r="AV31" s="12" t="s">
        <v>10</v>
      </c>
      <c r="AW31" s="9">
        <f>COUNTIF(AW1:AW24,AV31)</f>
        <v>0</v>
      </c>
      <c r="AX31" s="12" t="s">
        <v>10</v>
      </c>
      <c r="AY31" s="9">
        <f>COUNTIF(AY1:AY24,AX31)</f>
        <v>0</v>
      </c>
      <c r="AZ31" s="12" t="s">
        <v>10</v>
      </c>
      <c r="BA31" s="9">
        <f>COUNTIF(BA1:BA24,AZ31)</f>
        <v>2</v>
      </c>
      <c r="BB31" s="12" t="s">
        <v>10</v>
      </c>
      <c r="BC31" s="9">
        <f>COUNTIF(BC1:BC24,BB31)</f>
        <v>0</v>
      </c>
      <c r="BD31" s="12" t="s">
        <v>10</v>
      </c>
      <c r="BE31" s="9">
        <f>COUNTIF(BE1:BE24,BD31)</f>
        <v>1</v>
      </c>
      <c r="BF31" s="12" t="s">
        <v>10</v>
      </c>
      <c r="BG31" s="9">
        <f>COUNTIF(BG1:BG24,BF31)</f>
        <v>1</v>
      </c>
      <c r="BH31" s="12" t="s">
        <v>10</v>
      </c>
      <c r="BI31" s="9">
        <f>COUNTIF(BI1:BI24,BH31)</f>
        <v>1</v>
      </c>
      <c r="BJ31" s="12" t="s">
        <v>10</v>
      </c>
      <c r="BK31" s="9">
        <f>COUNTIF(BK1:BK24,BJ31)</f>
        <v>1</v>
      </c>
      <c r="BL31" s="12" t="s">
        <v>10</v>
      </c>
      <c r="BM31" s="9">
        <f>COUNTIF(BM1:BM24,BL31)</f>
        <v>1</v>
      </c>
      <c r="BN31" s="8">
        <v>1</v>
      </c>
      <c r="BO31" s="8">
        <f>COUNTIF(BO2:BO24,BN31)</f>
        <v>3</v>
      </c>
      <c r="BP31" s="8">
        <v>1</v>
      </c>
      <c r="BQ31" s="8">
        <f>COUNTIF(BQ2:BQ24,BP31)</f>
        <v>2</v>
      </c>
      <c r="BR31" s="8">
        <v>1</v>
      </c>
      <c r="BS31" s="8">
        <f>COUNTIF(BS2:BS24,BR31)</f>
        <v>3</v>
      </c>
      <c r="BT31" s="8">
        <v>1</v>
      </c>
      <c r="BU31" s="8">
        <f>COUNTIF(BU2:BU24,BT31)</f>
        <v>1</v>
      </c>
      <c r="BV31" s="8">
        <v>1</v>
      </c>
      <c r="BW31" s="8">
        <f>COUNTIF(BW2:BW24,BV31)</f>
        <v>5</v>
      </c>
      <c r="BX31" s="8">
        <v>1</v>
      </c>
      <c r="BY31" s="8">
        <f>COUNTIF(BY2:BY24,BX31)</f>
        <v>7</v>
      </c>
      <c r="BZ31" s="8">
        <v>1</v>
      </c>
      <c r="CA31" s="8">
        <f>COUNTIF(CA2:CA24,BZ31)</f>
        <v>3</v>
      </c>
      <c r="CB31" s="8">
        <v>1</v>
      </c>
      <c r="CC31" s="8">
        <f>COUNTIF(CC2:CC24,CB31)</f>
        <v>3</v>
      </c>
      <c r="CD31" s="8">
        <v>1</v>
      </c>
      <c r="CE31" s="8">
        <f>COUNTIF(CE2:CE24,CD31)</f>
        <v>2</v>
      </c>
      <c r="CF31" s="8">
        <v>1</v>
      </c>
      <c r="CG31" s="8">
        <f>COUNTIF(CG2:CG24,CF31)</f>
        <v>2</v>
      </c>
    </row>
    <row r="32" spans="1:87" s="8" customFormat="1" x14ac:dyDescent="0.25">
      <c r="A32" s="14"/>
      <c r="B32" s="6" t="s">
        <v>41</v>
      </c>
      <c r="C32" s="20">
        <f t="shared" si="0"/>
        <v>0</v>
      </c>
      <c r="D32" s="12" t="s">
        <v>5</v>
      </c>
      <c r="E32" s="13">
        <f>COUNTIF($E$1:$E$24,D32)</f>
        <v>2</v>
      </c>
      <c r="F32" s="12" t="s">
        <v>5</v>
      </c>
      <c r="G32" s="9">
        <f>COUNTIF(G1:G24,F32)</f>
        <v>1</v>
      </c>
      <c r="H32" s="12" t="s">
        <v>5</v>
      </c>
      <c r="I32" s="9">
        <f>COUNTIF(I1:I24,H32)</f>
        <v>2</v>
      </c>
      <c r="J32" s="12" t="s">
        <v>5</v>
      </c>
      <c r="K32" s="9">
        <f>COUNTIF(K1:K24,J32)</f>
        <v>4</v>
      </c>
      <c r="L32" s="12" t="s">
        <v>5</v>
      </c>
      <c r="M32" s="9">
        <f>COUNTIF(M1:M24,L32)</f>
        <v>1</v>
      </c>
      <c r="N32" s="12" t="s">
        <v>5</v>
      </c>
      <c r="O32" s="9">
        <f>COUNTIF(O1:O24,N32)</f>
        <v>3</v>
      </c>
      <c r="P32" s="12" t="s">
        <v>5</v>
      </c>
      <c r="Q32" s="9">
        <f>COUNTIF(Q1:Q24,P32)</f>
        <v>4</v>
      </c>
      <c r="R32" s="12" t="s">
        <v>5</v>
      </c>
      <c r="S32" s="9">
        <f>COUNTIF(S1:S24,R32)</f>
        <v>3</v>
      </c>
      <c r="T32" s="12" t="s">
        <v>5</v>
      </c>
      <c r="U32" s="9">
        <f>COUNTIF(U1:U24,T32)</f>
        <v>3</v>
      </c>
      <c r="V32" s="12" t="s">
        <v>5</v>
      </c>
      <c r="W32" s="9">
        <f>COUNTIF(W1:W24,V32)</f>
        <v>3</v>
      </c>
      <c r="X32" s="12" t="s">
        <v>5</v>
      </c>
      <c r="Y32" s="9">
        <f>COUNTIF(Y1:Y24,X32)</f>
        <v>3</v>
      </c>
      <c r="Z32" s="12" t="s">
        <v>5</v>
      </c>
      <c r="AA32" s="9">
        <f>COUNTIF(AA1:AA24,Z32)</f>
        <v>1</v>
      </c>
      <c r="AB32" s="12" t="s">
        <v>5</v>
      </c>
      <c r="AC32" s="9">
        <f>COUNTIF(AC1:AC24,AB32)</f>
        <v>1</v>
      </c>
      <c r="AD32" s="12" t="s">
        <v>5</v>
      </c>
      <c r="AE32" s="9">
        <f>COUNTIF(AE1:AE24,AD32)</f>
        <v>6</v>
      </c>
      <c r="AF32" s="12" t="s">
        <v>5</v>
      </c>
      <c r="AG32" s="9">
        <f>COUNTIF(AG1:AG24,AF32)</f>
        <v>5</v>
      </c>
      <c r="AH32" s="12" t="s">
        <v>5</v>
      </c>
      <c r="AI32" s="9">
        <f>COUNTIF(AI1:AI24,AH32)</f>
        <v>3</v>
      </c>
      <c r="AJ32" s="12" t="s">
        <v>5</v>
      </c>
      <c r="AK32" s="9">
        <f>COUNTIF(AK1:AK24,AJ32)</f>
        <v>1</v>
      </c>
      <c r="AL32" s="12" t="s">
        <v>5</v>
      </c>
      <c r="AM32" s="9">
        <f>COUNTIF(AM1:AM24,AL32)</f>
        <v>1</v>
      </c>
      <c r="AN32" s="12" t="s">
        <v>5</v>
      </c>
      <c r="AO32" s="9">
        <f>COUNTIF(AO1:AO24,AN32)</f>
        <v>1</v>
      </c>
      <c r="AP32" s="12" t="s">
        <v>5</v>
      </c>
      <c r="AQ32" s="9">
        <f>COUNTIF(AQ1:AQ24,AP32)</f>
        <v>3</v>
      </c>
      <c r="AR32" s="12" t="s">
        <v>5</v>
      </c>
      <c r="AS32" s="9">
        <f>COUNTIF(AS1:AS24,AR32)</f>
        <v>2</v>
      </c>
      <c r="AT32" s="12" t="s">
        <v>5</v>
      </c>
      <c r="AU32" s="9">
        <f>COUNTIF(AU1:AU24,AT32)</f>
        <v>2</v>
      </c>
      <c r="AV32" s="12" t="s">
        <v>5</v>
      </c>
      <c r="AW32" s="9">
        <f>COUNTIF(AW1:AW24,AV32)</f>
        <v>2</v>
      </c>
      <c r="AX32" s="12" t="s">
        <v>5</v>
      </c>
      <c r="AY32" s="9">
        <f>COUNTIF(AY1:AY24,AX32)</f>
        <v>2</v>
      </c>
      <c r="AZ32" s="12" t="s">
        <v>5</v>
      </c>
      <c r="BA32" s="9">
        <f>COUNTIF(BA1:BA24,AZ32)</f>
        <v>6</v>
      </c>
      <c r="BB32" s="12" t="s">
        <v>5</v>
      </c>
      <c r="BC32" s="9">
        <f>COUNTIF(BC1:BC24,BB32)</f>
        <v>8</v>
      </c>
      <c r="BD32" s="12" t="s">
        <v>5</v>
      </c>
      <c r="BE32" s="9">
        <f>COUNTIF(BE1:BE24,BD32)</f>
        <v>4</v>
      </c>
      <c r="BF32" s="12" t="s">
        <v>5</v>
      </c>
      <c r="BG32" s="9">
        <f>COUNTIF(BG1:BG24,BF32)</f>
        <v>4</v>
      </c>
      <c r="BH32" s="12" t="s">
        <v>5</v>
      </c>
      <c r="BI32" s="9">
        <f>COUNTIF(BI1:BI24,BH32)</f>
        <v>3</v>
      </c>
      <c r="BJ32" s="12" t="s">
        <v>5</v>
      </c>
      <c r="BK32" s="9">
        <f>COUNTIF(BK1:BK24,BJ32)</f>
        <v>6</v>
      </c>
      <c r="BL32" s="12" t="s">
        <v>5</v>
      </c>
      <c r="BM32" s="9">
        <f>COUNTIF(BM1:BM24,BL32)</f>
        <v>5</v>
      </c>
      <c r="BN32" s="8">
        <v>2</v>
      </c>
      <c r="BO32" s="8">
        <f>COUNTIF(BO2:BO24,BN32)</f>
        <v>0</v>
      </c>
      <c r="BP32" s="8">
        <v>2</v>
      </c>
      <c r="BQ32" s="8">
        <f>COUNTIF(BQ2:BQ24,BP32)</f>
        <v>4</v>
      </c>
      <c r="BR32" s="8">
        <v>2</v>
      </c>
      <c r="BS32" s="8">
        <f>COUNTIF(BS2:BS24,BR32)</f>
        <v>5</v>
      </c>
      <c r="BT32" s="8">
        <v>2</v>
      </c>
      <c r="BU32" s="8">
        <f>COUNTIF(BU2:BU24,BT32)</f>
        <v>4</v>
      </c>
      <c r="BV32" s="8">
        <v>2</v>
      </c>
      <c r="BW32" s="8">
        <f>COUNTIF(BW2:BW24,BV32)</f>
        <v>3</v>
      </c>
      <c r="BX32" s="8">
        <v>2</v>
      </c>
      <c r="BY32" s="8">
        <f>COUNTIF(BY2:BY24,BX32)</f>
        <v>8</v>
      </c>
      <c r="BZ32" s="8">
        <v>2</v>
      </c>
      <c r="CA32" s="8">
        <f>COUNTIF(CA2:CA24,BZ32)</f>
        <v>6</v>
      </c>
      <c r="CB32" s="8">
        <v>2</v>
      </c>
      <c r="CC32" s="8">
        <f>COUNTIF(CC2:CC24,CB32)</f>
        <v>3</v>
      </c>
      <c r="CD32" s="8">
        <v>2</v>
      </c>
      <c r="CE32" s="8">
        <f>COUNTIF(CE2:CE24,CD32)</f>
        <v>2</v>
      </c>
      <c r="CF32" s="8">
        <v>2</v>
      </c>
      <c r="CG32" s="8">
        <f>COUNTIF(CG2:CG24,CF32)</f>
        <v>3</v>
      </c>
    </row>
    <row r="33" spans="1:85" s="8" customFormat="1" x14ac:dyDescent="0.25">
      <c r="A33" s="14"/>
      <c r="B33" s="6" t="s">
        <v>9</v>
      </c>
      <c r="C33" s="20">
        <f t="shared" si="0"/>
        <v>0</v>
      </c>
      <c r="D33" s="12" t="s">
        <v>6</v>
      </c>
      <c r="E33" s="13">
        <f>COUNTIF($E$1:$E$24,D33)</f>
        <v>1</v>
      </c>
      <c r="F33" s="12" t="s">
        <v>6</v>
      </c>
      <c r="G33" s="9">
        <f>COUNTIF(G1:G24,F33)</f>
        <v>0</v>
      </c>
      <c r="H33" s="12" t="s">
        <v>6</v>
      </c>
      <c r="I33" s="9">
        <f>COUNTIF(I1:I24,H33)</f>
        <v>5</v>
      </c>
      <c r="J33" s="12" t="s">
        <v>6</v>
      </c>
      <c r="K33" s="9">
        <f>COUNTIF(K1:K24,J33)</f>
        <v>0</v>
      </c>
      <c r="L33" s="12" t="s">
        <v>6</v>
      </c>
      <c r="M33" s="9">
        <f>COUNTIF(M1:M24,L33)</f>
        <v>4</v>
      </c>
      <c r="N33" s="12" t="s">
        <v>6</v>
      </c>
      <c r="O33" s="9">
        <f>COUNTIF(O1:O24,N33)</f>
        <v>5</v>
      </c>
      <c r="P33" s="12" t="s">
        <v>6</v>
      </c>
      <c r="Q33" s="9">
        <f>COUNTIF(Q1:Q24,P33)</f>
        <v>5</v>
      </c>
      <c r="R33" s="12" t="s">
        <v>6</v>
      </c>
      <c r="S33" s="9">
        <f>COUNTIF(S1:S24,R33)</f>
        <v>5</v>
      </c>
      <c r="T33" s="12" t="s">
        <v>6</v>
      </c>
      <c r="U33" s="9">
        <f>COUNTIF(U1:U24,T33)</f>
        <v>5</v>
      </c>
      <c r="V33" s="12" t="s">
        <v>6</v>
      </c>
      <c r="W33" s="9">
        <f>COUNTIF(W1:W24,V33)</f>
        <v>4</v>
      </c>
      <c r="X33" s="12" t="s">
        <v>6</v>
      </c>
      <c r="Y33" s="9">
        <f>COUNTIF(Y1:Y24,X33)</f>
        <v>3</v>
      </c>
      <c r="Z33" s="12" t="s">
        <v>6</v>
      </c>
      <c r="AA33" s="9">
        <f>COUNTIF(AA1:AA24,Z33)</f>
        <v>4</v>
      </c>
      <c r="AB33" s="12" t="s">
        <v>6</v>
      </c>
      <c r="AC33" s="9">
        <f>COUNTIF(AC1:AC24,AB33)</f>
        <v>4</v>
      </c>
      <c r="AD33" s="12" t="s">
        <v>6</v>
      </c>
      <c r="AE33" s="9">
        <f>COUNTIF(AE1:AE24,AD33)</f>
        <v>2</v>
      </c>
      <c r="AF33" s="12" t="s">
        <v>6</v>
      </c>
      <c r="AG33" s="9">
        <f>COUNTIF(AG1:AG24,AF33)</f>
        <v>3</v>
      </c>
      <c r="AH33" s="12" t="s">
        <v>6</v>
      </c>
      <c r="AI33" s="9">
        <f>COUNTIF(AI1:AI24,AH33)</f>
        <v>3</v>
      </c>
      <c r="AJ33" s="12" t="s">
        <v>6</v>
      </c>
      <c r="AK33" s="9">
        <f>COUNTIF(AK1:AK24,AJ33)</f>
        <v>3</v>
      </c>
      <c r="AL33" s="12" t="s">
        <v>6</v>
      </c>
      <c r="AM33" s="9">
        <f>COUNTIF(AM1:AM24,AL33)</f>
        <v>4</v>
      </c>
      <c r="AN33" s="12" t="s">
        <v>6</v>
      </c>
      <c r="AO33" s="9">
        <f>COUNTIF(AO1:AO24,AN33)</f>
        <v>4</v>
      </c>
      <c r="AP33" s="12" t="s">
        <v>6</v>
      </c>
      <c r="AQ33" s="9">
        <f>COUNTIF(AQ1:AQ24,AP33)</f>
        <v>3</v>
      </c>
      <c r="AR33" s="12" t="s">
        <v>6</v>
      </c>
      <c r="AS33" s="9">
        <f>COUNTIF(AS1:AS24,AR33)</f>
        <v>3</v>
      </c>
      <c r="AT33" s="12" t="s">
        <v>6</v>
      </c>
      <c r="AU33" s="9">
        <f>COUNTIF(AU1:AU24,AT33)</f>
        <v>4</v>
      </c>
      <c r="AV33" s="12" t="s">
        <v>6</v>
      </c>
      <c r="AW33" s="9">
        <f>COUNTIF(AW1:AW24,AV33)</f>
        <v>4</v>
      </c>
      <c r="AX33" s="12" t="s">
        <v>6</v>
      </c>
      <c r="AY33" s="9">
        <f>COUNTIF(AY1:AY24,AX33)</f>
        <v>4</v>
      </c>
      <c r="AZ33" s="12" t="s">
        <v>6</v>
      </c>
      <c r="BA33" s="9">
        <f>COUNTIF(BA1:BA24,AZ33)</f>
        <v>1</v>
      </c>
      <c r="BB33" s="12" t="s">
        <v>6</v>
      </c>
      <c r="BC33" s="9">
        <f>COUNTIF(BC1:BC24,BB33)</f>
        <v>1</v>
      </c>
      <c r="BD33" s="12" t="s">
        <v>6</v>
      </c>
      <c r="BE33" s="9">
        <f>COUNTIF(BE1:BE24,BD33)</f>
        <v>5</v>
      </c>
      <c r="BF33" s="12" t="s">
        <v>6</v>
      </c>
      <c r="BG33" s="9">
        <f>COUNTIF(BG1:BG24,BF33)</f>
        <v>2</v>
      </c>
      <c r="BH33" s="12" t="s">
        <v>6</v>
      </c>
      <c r="BI33" s="9">
        <f>COUNTIF(BI1:BI24,BH33)</f>
        <v>2</v>
      </c>
      <c r="BJ33" s="12" t="s">
        <v>6</v>
      </c>
      <c r="BK33" s="9">
        <f>COUNTIF(BK1:BK24,BJ33)</f>
        <v>1</v>
      </c>
      <c r="BL33" s="12" t="s">
        <v>6</v>
      </c>
      <c r="BM33" s="9">
        <f>COUNTIF(BM1:BM24,BL33)</f>
        <v>1</v>
      </c>
      <c r="BN33" s="8">
        <v>3</v>
      </c>
      <c r="BO33" s="8">
        <f>COUNTIF(BO2:BO24,BN33)</f>
        <v>10</v>
      </c>
      <c r="BP33" s="8">
        <v>3</v>
      </c>
      <c r="BQ33" s="8">
        <f>COUNTIF(BQ2:BQ24,BP33)</f>
        <v>10</v>
      </c>
      <c r="BR33" s="8">
        <v>3</v>
      </c>
      <c r="BS33" s="8">
        <f>COUNTIF(BS2:BS24,BR33)</f>
        <v>9</v>
      </c>
      <c r="BT33" s="8">
        <v>3</v>
      </c>
      <c r="BU33" s="8">
        <f>COUNTIF(BU2:BU24,BT33)</f>
        <v>8</v>
      </c>
      <c r="BV33" s="8">
        <v>3</v>
      </c>
      <c r="BW33" s="8">
        <f>COUNTIF(BW2:BW24,BV33)</f>
        <v>7</v>
      </c>
      <c r="BX33" s="8">
        <v>3</v>
      </c>
      <c r="BY33" s="8">
        <f>COUNTIF(BY2:BY24,BX33)</f>
        <v>6</v>
      </c>
      <c r="BZ33" s="8">
        <v>3</v>
      </c>
      <c r="CA33" s="8">
        <f>COUNTIF(CA2:CA24,BZ33)</f>
        <v>8</v>
      </c>
      <c r="CB33" s="8">
        <v>3</v>
      </c>
      <c r="CC33" s="8">
        <f>COUNTIF(CC2:CC24,CB33)</f>
        <v>11</v>
      </c>
      <c r="CD33" s="8">
        <v>3</v>
      </c>
      <c r="CE33" s="8">
        <f>COUNTIF(CE2:CE24,CD33)</f>
        <v>11</v>
      </c>
      <c r="CF33" s="8">
        <v>3</v>
      </c>
      <c r="CG33" s="8">
        <f>COUNTIF(CG2:CG24,CF33)</f>
        <v>11</v>
      </c>
    </row>
    <row r="34" spans="1:85" s="8" customFormat="1" ht="17.25" thickBot="1" x14ac:dyDescent="0.3">
      <c r="A34" s="14"/>
      <c r="B34" s="6" t="s">
        <v>89</v>
      </c>
      <c r="C34" s="20">
        <f t="shared" si="0"/>
        <v>0</v>
      </c>
      <c r="D34" s="25" t="s">
        <v>361</v>
      </c>
      <c r="E34" s="16">
        <f>COUNTIF($E$1:$E$24,D34)</f>
        <v>8</v>
      </c>
      <c r="F34" s="25" t="s">
        <v>361</v>
      </c>
      <c r="G34" s="24">
        <f>COUNTIF(G1:G24,F34)</f>
        <v>10</v>
      </c>
      <c r="H34" s="25" t="s">
        <v>361</v>
      </c>
      <c r="I34" s="24">
        <f>COUNTIF(I1:I24,H34)</f>
        <v>10</v>
      </c>
      <c r="J34" s="25" t="s">
        <v>361</v>
      </c>
      <c r="K34" s="24">
        <f>COUNTIF(K1:K24,J34)</f>
        <v>13</v>
      </c>
      <c r="L34" s="25" t="s">
        <v>361</v>
      </c>
      <c r="M34" s="24">
        <f>COUNTIF(M1:M24,L34)</f>
        <v>12</v>
      </c>
      <c r="N34" s="25" t="s">
        <v>361</v>
      </c>
      <c r="O34" s="24">
        <f>COUNTIF(O1:O24,N34)</f>
        <v>10</v>
      </c>
      <c r="P34" s="25" t="s">
        <v>361</v>
      </c>
      <c r="Q34" s="24">
        <f>COUNTIF(Q1:Q24,P34)</f>
        <v>11</v>
      </c>
      <c r="R34" s="25" t="s">
        <v>361</v>
      </c>
      <c r="S34" s="24">
        <f>COUNTIF(S1:S24,R34)</f>
        <v>11</v>
      </c>
      <c r="T34" s="25" t="s">
        <v>361</v>
      </c>
      <c r="U34" s="24">
        <f>COUNTIF(U1:U24,T34)</f>
        <v>8</v>
      </c>
      <c r="V34" s="25" t="s">
        <v>361</v>
      </c>
      <c r="W34" s="24">
        <f>COUNTIF(W1:W24,V34)</f>
        <v>9</v>
      </c>
      <c r="X34" s="25" t="s">
        <v>361</v>
      </c>
      <c r="Y34" s="24">
        <f>COUNTIF(Y1:Y24,X34)</f>
        <v>7</v>
      </c>
      <c r="Z34" s="25" t="s">
        <v>361</v>
      </c>
      <c r="AA34" s="24">
        <f>COUNTIF(AA1:AA24,Z34)</f>
        <v>14</v>
      </c>
      <c r="AB34" s="25" t="s">
        <v>361</v>
      </c>
      <c r="AC34" s="24">
        <f>COUNTIF(AC1:AC24,AB34)</f>
        <v>13</v>
      </c>
      <c r="AD34" s="25" t="s">
        <v>361</v>
      </c>
      <c r="AE34" s="24">
        <f>COUNTIF(AE1:AE24,AD34)</f>
        <v>13</v>
      </c>
      <c r="AF34" s="25" t="s">
        <v>361</v>
      </c>
      <c r="AG34" s="24">
        <f>COUNTIF(AG1:AG24,AF34)</f>
        <v>14</v>
      </c>
      <c r="AH34" s="25" t="s">
        <v>361</v>
      </c>
      <c r="AI34" s="24">
        <f>COUNTIF(AI1:AI24,AH34)</f>
        <v>10</v>
      </c>
      <c r="AJ34" s="25" t="s">
        <v>361</v>
      </c>
      <c r="AK34" s="24">
        <f>COUNTIF(AK1:AK24,AJ34)</f>
        <v>15</v>
      </c>
      <c r="AL34" s="25" t="s">
        <v>361</v>
      </c>
      <c r="AM34" s="24">
        <f>COUNTIF(AM1:AM24,AL34)</f>
        <v>12</v>
      </c>
      <c r="AN34" s="25" t="s">
        <v>361</v>
      </c>
      <c r="AO34" s="24">
        <f>COUNTIF(AO1:AO24,AN34)</f>
        <v>14</v>
      </c>
      <c r="AP34" s="25" t="s">
        <v>361</v>
      </c>
      <c r="AQ34" s="24">
        <f>COUNTIF(AQ1:AQ24,AP34)</f>
        <v>12</v>
      </c>
      <c r="AR34" s="25" t="s">
        <v>361</v>
      </c>
      <c r="AS34" s="24">
        <f>COUNTIF(AS1:AS24,AR34)</f>
        <v>14</v>
      </c>
      <c r="AT34" s="25" t="s">
        <v>361</v>
      </c>
      <c r="AU34" s="24">
        <f>COUNTIF(AU1:AU24,AT34)</f>
        <v>11</v>
      </c>
      <c r="AV34" s="25" t="s">
        <v>361</v>
      </c>
      <c r="AW34" s="24">
        <f>COUNTIF(AW1:AW24,AV34)</f>
        <v>12</v>
      </c>
      <c r="AX34" s="25" t="s">
        <v>361</v>
      </c>
      <c r="AY34" s="24">
        <f>COUNTIF(AY1:AY24,AX34)</f>
        <v>12</v>
      </c>
      <c r="AZ34" s="25" t="s">
        <v>361</v>
      </c>
      <c r="BA34" s="24">
        <f>COUNTIF(BA1:BA24,AZ34)</f>
        <v>13</v>
      </c>
      <c r="BB34" s="25" t="s">
        <v>361</v>
      </c>
      <c r="BC34" s="24">
        <f>COUNTIF(BC1:BC24,BB34)</f>
        <v>13</v>
      </c>
      <c r="BD34" s="25" t="s">
        <v>361</v>
      </c>
      <c r="BE34" s="24">
        <f>COUNTIF(BE1:BE24,BD34)</f>
        <v>12</v>
      </c>
      <c r="BF34" s="25" t="s">
        <v>361</v>
      </c>
      <c r="BG34" s="24">
        <f>COUNTIF(BG1:BG24,BF34)</f>
        <v>15</v>
      </c>
      <c r="BH34" s="25" t="s">
        <v>361</v>
      </c>
      <c r="BI34" s="24">
        <f>COUNTIF(BI1:BI24,BH34)</f>
        <v>15</v>
      </c>
      <c r="BJ34" s="25" t="s">
        <v>361</v>
      </c>
      <c r="BK34" s="24">
        <f>COUNTIF(BK1:BK24,BJ34)</f>
        <v>12</v>
      </c>
      <c r="BL34" s="25" t="s">
        <v>361</v>
      </c>
      <c r="BM34" s="24">
        <f>COUNTIF(BM1:BM24,BL34)</f>
        <v>15</v>
      </c>
      <c r="BN34" s="8">
        <v>4</v>
      </c>
      <c r="BO34" s="8">
        <f>COUNTIF(BO2:BO24,BN34)</f>
        <v>3</v>
      </c>
      <c r="BP34" s="8">
        <v>4</v>
      </c>
      <c r="BQ34" s="8">
        <f>COUNTIF(BQ2:BQ24,BP34)</f>
        <v>4</v>
      </c>
      <c r="BR34" s="8">
        <v>4</v>
      </c>
      <c r="BS34" s="8">
        <f>COUNTIF(BS2:BS24,BR34)</f>
        <v>2</v>
      </c>
      <c r="BT34" s="8">
        <v>4</v>
      </c>
      <c r="BU34" s="8">
        <f>COUNTIF(BU2:BU24,BT34)</f>
        <v>7</v>
      </c>
      <c r="BV34" s="8">
        <v>4</v>
      </c>
      <c r="BW34" s="8">
        <f>COUNTIF(BW2:BW24,BV34)</f>
        <v>4</v>
      </c>
      <c r="BX34" s="8">
        <v>4</v>
      </c>
      <c r="BY34" s="8">
        <f>COUNTIF(BY2:BY24,BX34)</f>
        <v>0</v>
      </c>
      <c r="BZ34" s="8">
        <v>4</v>
      </c>
      <c r="CA34" s="8">
        <f>COUNTIF(CA2:CA24,BZ34)</f>
        <v>0</v>
      </c>
      <c r="CB34" s="8">
        <v>4</v>
      </c>
      <c r="CC34" s="8">
        <f>COUNTIF(CC2:CC24,CB34)</f>
        <v>0</v>
      </c>
      <c r="CD34" s="8">
        <v>4</v>
      </c>
      <c r="CE34" s="8">
        <f>COUNTIF(CE2:CE24,CD34)</f>
        <v>4</v>
      </c>
      <c r="CF34" s="8">
        <v>4</v>
      </c>
      <c r="CG34" s="8">
        <f>COUNTIF(CG2:CG24,CF34)</f>
        <v>1</v>
      </c>
    </row>
    <row r="35" spans="1:85" s="8" customFormat="1" x14ac:dyDescent="0.25">
      <c r="A35" s="14"/>
      <c r="B35" s="6" t="s">
        <v>44</v>
      </c>
      <c r="C35" s="20">
        <f t="shared" si="0"/>
        <v>0</v>
      </c>
      <c r="D35" s="10" t="s">
        <v>4</v>
      </c>
      <c r="E35" s="31">
        <f>E30/$C$29</f>
        <v>0.52173913043478259</v>
      </c>
      <c r="F35" s="10" t="s">
        <v>4</v>
      </c>
      <c r="G35" s="31">
        <f>G30/$C$29</f>
        <v>0.52173913043478259</v>
      </c>
      <c r="H35" s="10" t="s">
        <v>4</v>
      </c>
      <c r="I35" s="31">
        <f>I30/$C$29</f>
        <v>0.2608695652173913</v>
      </c>
      <c r="J35" s="10" t="s">
        <v>4</v>
      </c>
      <c r="K35" s="31">
        <f>K30/$C$29</f>
        <v>0.2608695652173913</v>
      </c>
      <c r="L35" s="10" t="s">
        <v>4</v>
      </c>
      <c r="M35" s="31">
        <f>M30/$C$29</f>
        <v>0.2608695652173913</v>
      </c>
      <c r="N35" s="10" t="s">
        <v>4</v>
      </c>
      <c r="O35" s="31">
        <f>O30/$C$29</f>
        <v>0.21739130434782608</v>
      </c>
      <c r="P35" s="10" t="s">
        <v>4</v>
      </c>
      <c r="Q35" s="31">
        <f>Q30/$C$29</f>
        <v>0.13043478260869565</v>
      </c>
      <c r="R35" s="10" t="s">
        <v>4</v>
      </c>
      <c r="S35" s="31">
        <f>S30/$C$29</f>
        <v>0.17391304347826086</v>
      </c>
      <c r="T35" s="10" t="s">
        <v>4</v>
      </c>
      <c r="U35" s="31">
        <f>U30/$C$29</f>
        <v>0.30434782608695654</v>
      </c>
      <c r="V35" s="10" t="s">
        <v>4</v>
      </c>
      <c r="W35" s="31">
        <f>W30/$C$29</f>
        <v>0.30434782608695654</v>
      </c>
      <c r="X35" s="10" t="s">
        <v>4</v>
      </c>
      <c r="Y35" s="31">
        <f>Y30/$C$29</f>
        <v>0.39130434782608697</v>
      </c>
      <c r="Z35" s="10" t="s">
        <v>4</v>
      </c>
      <c r="AA35" s="31">
        <f>AA30/$C$29</f>
        <v>0.17391304347826086</v>
      </c>
      <c r="AB35" s="10" t="s">
        <v>4</v>
      </c>
      <c r="AC35" s="31">
        <f>AC30/$C$29</f>
        <v>0.21739130434782608</v>
      </c>
      <c r="AD35" s="10" t="s">
        <v>4</v>
      </c>
      <c r="AE35" s="31">
        <f>AE30/$C$29</f>
        <v>4.3478260869565216E-2</v>
      </c>
      <c r="AF35" s="10" t="s">
        <v>4</v>
      </c>
      <c r="AG35" s="31">
        <f>AG30/$C$29</f>
        <v>0</v>
      </c>
      <c r="AH35" s="10" t="s">
        <v>4</v>
      </c>
      <c r="AI35" s="31">
        <f>AI30/$C$29</f>
        <v>0.2608695652173913</v>
      </c>
      <c r="AJ35" s="10" t="s">
        <v>4</v>
      </c>
      <c r="AK35" s="31">
        <f>AK30/$C$29</f>
        <v>0.17391304347826086</v>
      </c>
      <c r="AL35" s="10" t="s">
        <v>4</v>
      </c>
      <c r="AM35" s="31">
        <f>AM30/$C$29</f>
        <v>0.2608695652173913</v>
      </c>
      <c r="AN35" s="10" t="s">
        <v>4</v>
      </c>
      <c r="AO35" s="31">
        <f>AO30/$C$29</f>
        <v>0.17391304347826086</v>
      </c>
      <c r="AP35" s="10" t="s">
        <v>4</v>
      </c>
      <c r="AQ35" s="31">
        <f>AQ30/$C$29</f>
        <v>0.21739130434782608</v>
      </c>
      <c r="AR35" s="10" t="s">
        <v>4</v>
      </c>
      <c r="AS35" s="31">
        <f>AS30/$C$29</f>
        <v>0.17391304347826086</v>
      </c>
      <c r="AT35" s="10" t="s">
        <v>4</v>
      </c>
      <c r="AU35" s="31">
        <f>AU30/$C$29</f>
        <v>0.2608695652173913</v>
      </c>
      <c r="AV35" s="10" t="s">
        <v>4</v>
      </c>
      <c r="AW35" s="31">
        <f>AW30/$C$29</f>
        <v>0.21739130434782608</v>
      </c>
      <c r="AX35" s="10" t="s">
        <v>4</v>
      </c>
      <c r="AY35" s="31">
        <f>AY30/$C$29</f>
        <v>0.21739130434782608</v>
      </c>
      <c r="AZ35" s="10" t="s">
        <v>4</v>
      </c>
      <c r="BA35" s="31">
        <f>BA30/$C$29</f>
        <v>4.3478260869565216E-2</v>
      </c>
      <c r="BB35" s="10" t="s">
        <v>4</v>
      </c>
      <c r="BC35" s="31">
        <f>BC30/$C$29</f>
        <v>4.3478260869565216E-2</v>
      </c>
      <c r="BD35" s="10" t="s">
        <v>4</v>
      </c>
      <c r="BE35" s="31">
        <f>BE30/$C$29</f>
        <v>4.3478260869565216E-2</v>
      </c>
      <c r="BF35" s="10" t="s">
        <v>4</v>
      </c>
      <c r="BG35" s="31">
        <f>BG30/$C$29</f>
        <v>4.3478260869565216E-2</v>
      </c>
      <c r="BH35" s="10" t="s">
        <v>4</v>
      </c>
      <c r="BI35" s="31">
        <f>BI30/$C$29</f>
        <v>8.6956521739130432E-2</v>
      </c>
      <c r="BJ35" s="10" t="s">
        <v>4</v>
      </c>
      <c r="BK35" s="31">
        <f>BK30/$C$29</f>
        <v>0.13043478260869565</v>
      </c>
      <c r="BL35" s="10" t="s">
        <v>4</v>
      </c>
      <c r="BM35" s="31">
        <f>BM30/$C$29</f>
        <v>4.3478260869565216E-2</v>
      </c>
      <c r="BN35" s="8">
        <v>5</v>
      </c>
      <c r="BO35" s="8">
        <f>COUNTIF(BO2:BO24,BN35)</f>
        <v>7</v>
      </c>
      <c r="BP35" s="8">
        <v>5</v>
      </c>
      <c r="BQ35" s="8">
        <f>COUNTIF(BQ2:BQ24,BP35)</f>
        <v>3</v>
      </c>
      <c r="BR35" s="8">
        <v>5</v>
      </c>
      <c r="BS35" s="8">
        <f>COUNTIF(BS2:BS24,BR35)</f>
        <v>4</v>
      </c>
      <c r="BT35" s="8">
        <v>5</v>
      </c>
      <c r="BU35" s="8">
        <f>COUNTIF(BU2:BU24,BT35)</f>
        <v>3</v>
      </c>
      <c r="BV35" s="8">
        <v>5</v>
      </c>
      <c r="BW35" s="8">
        <f>COUNTIF(BW2:BW24,BV35)</f>
        <v>4</v>
      </c>
      <c r="BX35" s="8">
        <v>5</v>
      </c>
      <c r="BY35" s="8">
        <f>COUNTIF(BY2:BY24,BX35)</f>
        <v>2</v>
      </c>
      <c r="BZ35" s="8">
        <v>5</v>
      </c>
      <c r="CA35" s="8">
        <f>COUNTIF(CA2:CA24,BZ35)</f>
        <v>6</v>
      </c>
      <c r="CB35" s="8">
        <v>5</v>
      </c>
      <c r="CC35" s="8">
        <f>COUNTIF(CC2:CC24,CB35)</f>
        <v>6</v>
      </c>
      <c r="CD35" s="8">
        <v>5</v>
      </c>
      <c r="CE35" s="8">
        <f>COUNTIF(CE2:CE24,CD35)</f>
        <v>4</v>
      </c>
      <c r="CF35" s="8">
        <v>5</v>
      </c>
      <c r="CG35" s="8">
        <f>COUNTIF(CG2:CG24,CF35)</f>
        <v>6</v>
      </c>
    </row>
    <row r="36" spans="1:85" s="8" customFormat="1" x14ac:dyDescent="0.25">
      <c r="A36" s="14"/>
      <c r="B36" s="6" t="s">
        <v>176</v>
      </c>
      <c r="C36" s="20">
        <f t="shared" si="0"/>
        <v>0</v>
      </c>
      <c r="D36" s="12" t="s">
        <v>10</v>
      </c>
      <c r="E36" s="32">
        <f>E31/$C$29</f>
        <v>0</v>
      </c>
      <c r="F36" s="12" t="s">
        <v>10</v>
      </c>
      <c r="G36" s="32">
        <f>G31/$C$29</f>
        <v>0</v>
      </c>
      <c r="H36" s="12" t="s">
        <v>10</v>
      </c>
      <c r="I36" s="32">
        <f>I31/$C$29</f>
        <v>0</v>
      </c>
      <c r="J36" s="12" t="s">
        <v>10</v>
      </c>
      <c r="K36" s="32">
        <f>K31/$C$29</f>
        <v>0</v>
      </c>
      <c r="L36" s="12" t="s">
        <v>10</v>
      </c>
      <c r="M36" s="32">
        <f>M31/$C$29</f>
        <v>0</v>
      </c>
      <c r="N36" s="12" t="s">
        <v>10</v>
      </c>
      <c r="O36" s="32">
        <f>O31/$C$29</f>
        <v>0</v>
      </c>
      <c r="P36" s="12" t="s">
        <v>10</v>
      </c>
      <c r="Q36" s="32">
        <f>Q31/$C$29</f>
        <v>0</v>
      </c>
      <c r="R36" s="12" t="s">
        <v>10</v>
      </c>
      <c r="S36" s="32">
        <f>S31/$C$29</f>
        <v>0</v>
      </c>
      <c r="T36" s="12" t="s">
        <v>10</v>
      </c>
      <c r="U36" s="32">
        <f>U31/$C$29</f>
        <v>0</v>
      </c>
      <c r="V36" s="12" t="s">
        <v>10</v>
      </c>
      <c r="W36" s="32">
        <f>W31/$C$29</f>
        <v>0</v>
      </c>
      <c r="X36" s="12" t="s">
        <v>10</v>
      </c>
      <c r="Y36" s="32">
        <f>Y31/$C$29</f>
        <v>4.3478260869565216E-2</v>
      </c>
      <c r="Z36" s="12" t="s">
        <v>10</v>
      </c>
      <c r="AA36" s="32">
        <f>AA31/$C$29</f>
        <v>0</v>
      </c>
      <c r="AB36" s="12" t="s">
        <v>10</v>
      </c>
      <c r="AC36" s="32">
        <f>AC31/$C$29</f>
        <v>0</v>
      </c>
      <c r="AD36" s="12" t="s">
        <v>10</v>
      </c>
      <c r="AE36" s="32">
        <f>AE31/$C$29</f>
        <v>4.3478260869565216E-2</v>
      </c>
      <c r="AF36" s="12" t="s">
        <v>10</v>
      </c>
      <c r="AG36" s="32">
        <f>AG31/$C$29</f>
        <v>4.3478260869565216E-2</v>
      </c>
      <c r="AH36" s="12" t="s">
        <v>10</v>
      </c>
      <c r="AI36" s="32">
        <f>AI31/$C$29</f>
        <v>4.3478260869565216E-2</v>
      </c>
      <c r="AJ36" s="12" t="s">
        <v>10</v>
      </c>
      <c r="AK36" s="32">
        <f>AK31/$C$29</f>
        <v>0</v>
      </c>
      <c r="AL36" s="12" t="s">
        <v>10</v>
      </c>
      <c r="AM36" s="32">
        <f>AM31/$C$29</f>
        <v>0</v>
      </c>
      <c r="AN36" s="12" t="s">
        <v>10</v>
      </c>
      <c r="AO36" s="32">
        <f>AO31/$C$29</f>
        <v>0</v>
      </c>
      <c r="AP36" s="12" t="s">
        <v>10</v>
      </c>
      <c r="AQ36" s="32">
        <f>AQ31/$C$29</f>
        <v>0</v>
      </c>
      <c r="AR36" s="12" t="s">
        <v>10</v>
      </c>
      <c r="AS36" s="32">
        <f>AS31/$C$29</f>
        <v>0</v>
      </c>
      <c r="AT36" s="12" t="s">
        <v>10</v>
      </c>
      <c r="AU36" s="32">
        <f>AU31/$C$29</f>
        <v>0</v>
      </c>
      <c r="AV36" s="12" t="s">
        <v>10</v>
      </c>
      <c r="AW36" s="32">
        <f>AW31/$C$29</f>
        <v>0</v>
      </c>
      <c r="AX36" s="12" t="s">
        <v>10</v>
      </c>
      <c r="AY36" s="32">
        <f>AY31/$C$29</f>
        <v>0</v>
      </c>
      <c r="AZ36" s="12" t="s">
        <v>10</v>
      </c>
      <c r="BA36" s="32">
        <f>BA31/$C$29</f>
        <v>8.6956521739130432E-2</v>
      </c>
      <c r="BB36" s="12" t="s">
        <v>10</v>
      </c>
      <c r="BC36" s="32">
        <f>BC31/$C$29</f>
        <v>0</v>
      </c>
      <c r="BD36" s="12" t="s">
        <v>10</v>
      </c>
      <c r="BE36" s="32">
        <f>BE31/$C$29</f>
        <v>4.3478260869565216E-2</v>
      </c>
      <c r="BF36" s="12" t="s">
        <v>10</v>
      </c>
      <c r="BG36" s="32">
        <f>BG31/$C$29</f>
        <v>4.3478260869565216E-2</v>
      </c>
      <c r="BH36" s="12" t="s">
        <v>10</v>
      </c>
      <c r="BI36" s="32">
        <f>BI31/$C$29</f>
        <v>4.3478260869565216E-2</v>
      </c>
      <c r="BJ36" s="12" t="s">
        <v>10</v>
      </c>
      <c r="BK36" s="32">
        <f>BK31/$C$29</f>
        <v>4.3478260869565216E-2</v>
      </c>
      <c r="BL36" s="12" t="s">
        <v>10</v>
      </c>
      <c r="BM36" s="32">
        <f>BM31/$C$29</f>
        <v>4.3478260869565216E-2</v>
      </c>
      <c r="BN36" s="130" t="s">
        <v>409</v>
      </c>
      <c r="BO36" s="130"/>
      <c r="BP36" s="130" t="s">
        <v>409</v>
      </c>
      <c r="BQ36" s="130"/>
      <c r="BR36" s="130" t="s">
        <v>409</v>
      </c>
      <c r="BS36" s="130"/>
      <c r="BT36" s="130" t="s">
        <v>409</v>
      </c>
      <c r="BU36" s="130"/>
      <c r="BV36" s="130" t="s">
        <v>409</v>
      </c>
      <c r="BW36" s="130"/>
      <c r="BX36" s="130" t="s">
        <v>409</v>
      </c>
      <c r="BY36" s="130"/>
      <c r="BZ36" s="130" t="s">
        <v>409</v>
      </c>
      <c r="CA36" s="130"/>
      <c r="CB36" s="130" t="s">
        <v>409</v>
      </c>
      <c r="CC36" s="130"/>
      <c r="CD36" s="130" t="s">
        <v>409</v>
      </c>
      <c r="CE36" s="130"/>
      <c r="CF36" s="130" t="s">
        <v>409</v>
      </c>
      <c r="CG36" s="130"/>
    </row>
    <row r="37" spans="1:85" s="8" customFormat="1" x14ac:dyDescent="0.25">
      <c r="A37" s="14"/>
      <c r="B37" s="6" t="s">
        <v>407</v>
      </c>
      <c r="C37" s="20">
        <f t="shared" si="0"/>
        <v>0</v>
      </c>
      <c r="D37" s="12" t="s">
        <v>5</v>
      </c>
      <c r="E37" s="32">
        <f>E32/$C$29</f>
        <v>8.6956521739130432E-2</v>
      </c>
      <c r="F37" s="12" t="s">
        <v>5</v>
      </c>
      <c r="G37" s="32">
        <f>G32/$C$29</f>
        <v>4.3478260869565216E-2</v>
      </c>
      <c r="H37" s="12" t="s">
        <v>5</v>
      </c>
      <c r="I37" s="32">
        <f>I32/$C$29</f>
        <v>8.6956521739130432E-2</v>
      </c>
      <c r="J37" s="12" t="s">
        <v>5</v>
      </c>
      <c r="K37" s="32">
        <f>K32/$C$29</f>
        <v>0.17391304347826086</v>
      </c>
      <c r="L37" s="12" t="s">
        <v>5</v>
      </c>
      <c r="M37" s="32">
        <f>M32/$C$29</f>
        <v>4.3478260869565216E-2</v>
      </c>
      <c r="N37" s="12" t="s">
        <v>5</v>
      </c>
      <c r="O37" s="32">
        <f>O32/$C$29</f>
        <v>0.13043478260869565</v>
      </c>
      <c r="P37" s="12" t="s">
        <v>5</v>
      </c>
      <c r="Q37" s="32">
        <f>Q32/$C$29</f>
        <v>0.17391304347826086</v>
      </c>
      <c r="R37" s="12" t="s">
        <v>5</v>
      </c>
      <c r="S37" s="32">
        <f>S32/$C$29</f>
        <v>0.13043478260869565</v>
      </c>
      <c r="T37" s="12" t="s">
        <v>5</v>
      </c>
      <c r="U37" s="32">
        <f>U32/$C$29</f>
        <v>0.13043478260869565</v>
      </c>
      <c r="V37" s="12" t="s">
        <v>5</v>
      </c>
      <c r="W37" s="32">
        <f>W32/$C$29</f>
        <v>0.13043478260869565</v>
      </c>
      <c r="X37" s="12" t="s">
        <v>5</v>
      </c>
      <c r="Y37" s="32">
        <f>Y32/$C$29</f>
        <v>0.13043478260869565</v>
      </c>
      <c r="Z37" s="12" t="s">
        <v>5</v>
      </c>
      <c r="AA37" s="32">
        <f>AA32/$C$29</f>
        <v>4.3478260869565216E-2</v>
      </c>
      <c r="AB37" s="12" t="s">
        <v>5</v>
      </c>
      <c r="AC37" s="32">
        <f>AC32/$C$29</f>
        <v>4.3478260869565216E-2</v>
      </c>
      <c r="AD37" s="12" t="s">
        <v>5</v>
      </c>
      <c r="AE37" s="32">
        <f>AE32/$C$29</f>
        <v>0.2608695652173913</v>
      </c>
      <c r="AF37" s="12" t="s">
        <v>5</v>
      </c>
      <c r="AG37" s="32">
        <f>AG32/$C$29</f>
        <v>0.21739130434782608</v>
      </c>
      <c r="AH37" s="12" t="s">
        <v>5</v>
      </c>
      <c r="AI37" s="32">
        <f>AI32/$C$29</f>
        <v>0.13043478260869565</v>
      </c>
      <c r="AJ37" s="12" t="s">
        <v>5</v>
      </c>
      <c r="AK37" s="32">
        <f>AK32/$C$29</f>
        <v>4.3478260869565216E-2</v>
      </c>
      <c r="AL37" s="12" t="s">
        <v>5</v>
      </c>
      <c r="AM37" s="32">
        <f>AM32/$C$29</f>
        <v>4.3478260869565216E-2</v>
      </c>
      <c r="AN37" s="12" t="s">
        <v>5</v>
      </c>
      <c r="AO37" s="32">
        <f>AO32/$C$29</f>
        <v>4.3478260869565216E-2</v>
      </c>
      <c r="AP37" s="12" t="s">
        <v>5</v>
      </c>
      <c r="AQ37" s="32">
        <f>AQ32/$C$29</f>
        <v>0.13043478260869565</v>
      </c>
      <c r="AR37" s="12" t="s">
        <v>5</v>
      </c>
      <c r="AS37" s="32">
        <f>AS32/$C$29</f>
        <v>8.6956521739130432E-2</v>
      </c>
      <c r="AT37" s="12" t="s">
        <v>5</v>
      </c>
      <c r="AU37" s="32">
        <f>AU32/$C$29</f>
        <v>8.6956521739130432E-2</v>
      </c>
      <c r="AV37" s="12" t="s">
        <v>5</v>
      </c>
      <c r="AW37" s="32">
        <f>AW32/$C$29</f>
        <v>8.6956521739130432E-2</v>
      </c>
      <c r="AX37" s="12" t="s">
        <v>5</v>
      </c>
      <c r="AY37" s="32">
        <f>AY32/$C$29</f>
        <v>8.6956521739130432E-2</v>
      </c>
      <c r="AZ37" s="12" t="s">
        <v>5</v>
      </c>
      <c r="BA37" s="32">
        <f>BA32/$C$29</f>
        <v>0.2608695652173913</v>
      </c>
      <c r="BB37" s="12" t="s">
        <v>5</v>
      </c>
      <c r="BC37" s="32">
        <f>BC32/$C$29</f>
        <v>0.34782608695652173</v>
      </c>
      <c r="BD37" s="12" t="s">
        <v>5</v>
      </c>
      <c r="BE37" s="32">
        <f>BE32/$C$29</f>
        <v>0.17391304347826086</v>
      </c>
      <c r="BF37" s="12" t="s">
        <v>5</v>
      </c>
      <c r="BG37" s="32">
        <f>BG32/$C$29</f>
        <v>0.17391304347826086</v>
      </c>
      <c r="BH37" s="12" t="s">
        <v>5</v>
      </c>
      <c r="BI37" s="32">
        <f>BI32/$C$29</f>
        <v>0.13043478260869565</v>
      </c>
      <c r="BJ37" s="12" t="s">
        <v>5</v>
      </c>
      <c r="BK37" s="32">
        <f>BK32/$C$29</f>
        <v>0.2608695652173913</v>
      </c>
      <c r="BL37" s="12" t="s">
        <v>5</v>
      </c>
      <c r="BM37" s="32">
        <f>BM32/$C$29</f>
        <v>0.21739130434782608</v>
      </c>
    </row>
    <row r="38" spans="1:85" s="8" customFormat="1" x14ac:dyDescent="0.25">
      <c r="A38" s="14"/>
      <c r="B38" s="6" t="s">
        <v>25</v>
      </c>
      <c r="C38" s="20">
        <f t="shared" si="0"/>
        <v>0</v>
      </c>
      <c r="D38" s="12" t="s">
        <v>6</v>
      </c>
      <c r="E38" s="32">
        <f>E33/$C$29</f>
        <v>4.3478260869565216E-2</v>
      </c>
      <c r="F38" s="12" t="s">
        <v>6</v>
      </c>
      <c r="G38" s="32">
        <f>G33/$C$29</f>
        <v>0</v>
      </c>
      <c r="H38" s="12" t="s">
        <v>6</v>
      </c>
      <c r="I38" s="32">
        <f>I33/$C$29</f>
        <v>0.21739130434782608</v>
      </c>
      <c r="J38" s="12" t="s">
        <v>6</v>
      </c>
      <c r="K38" s="32">
        <f>K33/$C$29</f>
        <v>0</v>
      </c>
      <c r="L38" s="12" t="s">
        <v>6</v>
      </c>
      <c r="M38" s="32">
        <f>M33/$C$29</f>
        <v>0.17391304347826086</v>
      </c>
      <c r="N38" s="12" t="s">
        <v>6</v>
      </c>
      <c r="O38" s="32">
        <f>O33/$C$29</f>
        <v>0.21739130434782608</v>
      </c>
      <c r="P38" s="12" t="s">
        <v>6</v>
      </c>
      <c r="Q38" s="32">
        <f>Q33/$C$29</f>
        <v>0.21739130434782608</v>
      </c>
      <c r="R38" s="12" t="s">
        <v>6</v>
      </c>
      <c r="S38" s="32">
        <f>S33/$C$29</f>
        <v>0.21739130434782608</v>
      </c>
      <c r="T38" s="12" t="s">
        <v>6</v>
      </c>
      <c r="U38" s="32">
        <f>U33/$C$29</f>
        <v>0.21739130434782608</v>
      </c>
      <c r="V38" s="12" t="s">
        <v>6</v>
      </c>
      <c r="W38" s="32">
        <f>W33/$C$29</f>
        <v>0.17391304347826086</v>
      </c>
      <c r="X38" s="12" t="s">
        <v>6</v>
      </c>
      <c r="Y38" s="32">
        <f>Y33/$C$29</f>
        <v>0.13043478260869565</v>
      </c>
      <c r="Z38" s="12" t="s">
        <v>6</v>
      </c>
      <c r="AA38" s="32">
        <f>AA33/$C$29</f>
        <v>0.17391304347826086</v>
      </c>
      <c r="AB38" s="12" t="s">
        <v>6</v>
      </c>
      <c r="AC38" s="32">
        <f>AC33/$C$29</f>
        <v>0.17391304347826086</v>
      </c>
      <c r="AD38" s="12" t="s">
        <v>6</v>
      </c>
      <c r="AE38" s="32">
        <f>AE33/$C$29</f>
        <v>8.6956521739130432E-2</v>
      </c>
      <c r="AF38" s="12" t="s">
        <v>6</v>
      </c>
      <c r="AG38" s="32">
        <f>AG33/$C$29</f>
        <v>0.13043478260869565</v>
      </c>
      <c r="AH38" s="12" t="s">
        <v>6</v>
      </c>
      <c r="AI38" s="32">
        <f>AI33/$C$29</f>
        <v>0.13043478260869565</v>
      </c>
      <c r="AJ38" s="12" t="s">
        <v>6</v>
      </c>
      <c r="AK38" s="32">
        <f>AK33/$C$29</f>
        <v>0.13043478260869565</v>
      </c>
      <c r="AL38" s="12" t="s">
        <v>6</v>
      </c>
      <c r="AM38" s="32">
        <f>AM33/$C$29</f>
        <v>0.17391304347826086</v>
      </c>
      <c r="AN38" s="12" t="s">
        <v>6</v>
      </c>
      <c r="AO38" s="32">
        <f>AO33/$C$29</f>
        <v>0.17391304347826086</v>
      </c>
      <c r="AP38" s="12" t="s">
        <v>6</v>
      </c>
      <c r="AQ38" s="32">
        <f>AQ33/$C$29</f>
        <v>0.13043478260869565</v>
      </c>
      <c r="AR38" s="12" t="s">
        <v>6</v>
      </c>
      <c r="AS38" s="32">
        <f>AS33/$C$29</f>
        <v>0.13043478260869565</v>
      </c>
      <c r="AT38" s="12" t="s">
        <v>6</v>
      </c>
      <c r="AU38" s="32">
        <f>AU33/$C$29</f>
        <v>0.17391304347826086</v>
      </c>
      <c r="AV38" s="12" t="s">
        <v>6</v>
      </c>
      <c r="AW38" s="32">
        <f>AW33/$C$29</f>
        <v>0.17391304347826086</v>
      </c>
      <c r="AX38" s="12" t="s">
        <v>6</v>
      </c>
      <c r="AY38" s="32">
        <f>AY33/$C$29</f>
        <v>0.17391304347826086</v>
      </c>
      <c r="AZ38" s="12" t="s">
        <v>6</v>
      </c>
      <c r="BA38" s="32">
        <f>BA33/$C$29</f>
        <v>4.3478260869565216E-2</v>
      </c>
      <c r="BB38" s="12" t="s">
        <v>6</v>
      </c>
      <c r="BC38" s="32">
        <f>BC33/$C$29</f>
        <v>4.3478260869565216E-2</v>
      </c>
      <c r="BD38" s="12" t="s">
        <v>6</v>
      </c>
      <c r="BE38" s="32">
        <f>BE33/$C$29</f>
        <v>0.21739130434782608</v>
      </c>
      <c r="BF38" s="12" t="s">
        <v>6</v>
      </c>
      <c r="BG38" s="32">
        <f>BG33/$C$29</f>
        <v>8.6956521739130432E-2</v>
      </c>
      <c r="BH38" s="12" t="s">
        <v>6</v>
      </c>
      <c r="BI38" s="32">
        <f>BI33/$C$29</f>
        <v>8.6956521739130432E-2</v>
      </c>
      <c r="BJ38" s="12" t="s">
        <v>6</v>
      </c>
      <c r="BK38" s="32">
        <f>BK33/$C$29</f>
        <v>4.3478260869565216E-2</v>
      </c>
      <c r="BL38" s="12" t="s">
        <v>6</v>
      </c>
      <c r="BM38" s="32">
        <f>BM33/$C$29</f>
        <v>4.3478260869565216E-2</v>
      </c>
      <c r="BO38" s="9"/>
      <c r="BP38" s="9"/>
      <c r="BQ38" s="9"/>
      <c r="BR38" s="9"/>
      <c r="BS38" s="9"/>
      <c r="BT38" s="9"/>
      <c r="BU38" s="9"/>
      <c r="BV38" s="9"/>
      <c r="BW38" s="9"/>
      <c r="BX38" s="9"/>
      <c r="BY38" s="9"/>
      <c r="BZ38" s="9"/>
      <c r="CA38" s="9"/>
      <c r="CB38" s="9"/>
      <c r="CC38" s="9"/>
      <c r="CD38" s="9"/>
      <c r="CE38" s="9"/>
      <c r="CF38" s="9"/>
      <c r="CG38" s="9"/>
    </row>
    <row r="39" spans="1:85" s="8" customFormat="1" ht="17.25" thickBot="1" x14ac:dyDescent="0.3">
      <c r="A39" s="15"/>
      <c r="B39" s="21" t="s">
        <v>34</v>
      </c>
      <c r="C39" s="22">
        <f t="shared" si="0"/>
        <v>0</v>
      </c>
      <c r="D39" s="25" t="s">
        <v>361</v>
      </c>
      <c r="E39" s="33">
        <f>E34/$C$29</f>
        <v>0.34782608695652173</v>
      </c>
      <c r="F39" s="25" t="s">
        <v>361</v>
      </c>
      <c r="G39" s="33">
        <f>G34/$C$29</f>
        <v>0.43478260869565216</v>
      </c>
      <c r="H39" s="25" t="s">
        <v>361</v>
      </c>
      <c r="I39" s="33">
        <f>I34/$C$29</f>
        <v>0.43478260869565216</v>
      </c>
      <c r="J39" s="25" t="s">
        <v>361</v>
      </c>
      <c r="K39" s="33">
        <f>K34/$C$29</f>
        <v>0.56521739130434778</v>
      </c>
      <c r="L39" s="25" t="s">
        <v>361</v>
      </c>
      <c r="M39" s="33">
        <f>M34/$C$29</f>
        <v>0.52173913043478259</v>
      </c>
      <c r="N39" s="25" t="s">
        <v>361</v>
      </c>
      <c r="O39" s="33">
        <f>O34/$C$29</f>
        <v>0.43478260869565216</v>
      </c>
      <c r="P39" s="25" t="s">
        <v>361</v>
      </c>
      <c r="Q39" s="33">
        <f>Q34/$C$29</f>
        <v>0.47826086956521741</v>
      </c>
      <c r="R39" s="25" t="s">
        <v>361</v>
      </c>
      <c r="S39" s="33">
        <f>S34/$C$29</f>
        <v>0.47826086956521741</v>
      </c>
      <c r="T39" s="25" t="s">
        <v>361</v>
      </c>
      <c r="U39" s="33">
        <f>U34/$C$29</f>
        <v>0.34782608695652173</v>
      </c>
      <c r="V39" s="25" t="s">
        <v>361</v>
      </c>
      <c r="W39" s="33">
        <f>W34/$C$29</f>
        <v>0.39130434782608697</v>
      </c>
      <c r="X39" s="25" t="s">
        <v>361</v>
      </c>
      <c r="Y39" s="33">
        <f>Y34/$C$29</f>
        <v>0.30434782608695654</v>
      </c>
      <c r="Z39" s="25" t="s">
        <v>361</v>
      </c>
      <c r="AA39" s="33">
        <f>AA34/$C$29</f>
        <v>0.60869565217391308</v>
      </c>
      <c r="AB39" s="25" t="s">
        <v>361</v>
      </c>
      <c r="AC39" s="33">
        <f>AC34/$C$29</f>
        <v>0.56521739130434778</v>
      </c>
      <c r="AD39" s="25" t="s">
        <v>361</v>
      </c>
      <c r="AE39" s="33">
        <f>AE34/$C$29</f>
        <v>0.56521739130434778</v>
      </c>
      <c r="AF39" s="25" t="s">
        <v>361</v>
      </c>
      <c r="AG39" s="33">
        <f>AG34/$C$29</f>
        <v>0.60869565217391308</v>
      </c>
      <c r="AH39" s="25" t="s">
        <v>361</v>
      </c>
      <c r="AI39" s="33">
        <f>AI34/$C$29</f>
        <v>0.43478260869565216</v>
      </c>
      <c r="AJ39" s="25" t="s">
        <v>361</v>
      </c>
      <c r="AK39" s="33">
        <f>AK34/$C$29</f>
        <v>0.65217391304347827</v>
      </c>
      <c r="AL39" s="25" t="s">
        <v>361</v>
      </c>
      <c r="AM39" s="33">
        <f>AM34/$C$29</f>
        <v>0.52173913043478259</v>
      </c>
      <c r="AN39" s="25" t="s">
        <v>361</v>
      </c>
      <c r="AO39" s="33">
        <f>AO34/$C$29</f>
        <v>0.60869565217391308</v>
      </c>
      <c r="AP39" s="25" t="s">
        <v>361</v>
      </c>
      <c r="AQ39" s="33">
        <f>AQ34/$C$29</f>
        <v>0.52173913043478259</v>
      </c>
      <c r="AR39" s="25" t="s">
        <v>361</v>
      </c>
      <c r="AS39" s="33">
        <f>AS34/$C$29</f>
        <v>0.60869565217391308</v>
      </c>
      <c r="AT39" s="25" t="s">
        <v>361</v>
      </c>
      <c r="AU39" s="33">
        <f>AU34/$C$29</f>
        <v>0.47826086956521741</v>
      </c>
      <c r="AV39" s="25" t="s">
        <v>361</v>
      </c>
      <c r="AW39" s="33">
        <f>AW34/$C$29</f>
        <v>0.52173913043478259</v>
      </c>
      <c r="AX39" s="25" t="s">
        <v>361</v>
      </c>
      <c r="AY39" s="33">
        <f>AY34/$C$29</f>
        <v>0.52173913043478259</v>
      </c>
      <c r="AZ39" s="25" t="s">
        <v>361</v>
      </c>
      <c r="BA39" s="33">
        <f>BA34/$C$29</f>
        <v>0.56521739130434778</v>
      </c>
      <c r="BB39" s="25" t="s">
        <v>361</v>
      </c>
      <c r="BC39" s="33">
        <f>BC34/$C$29</f>
        <v>0.56521739130434778</v>
      </c>
      <c r="BD39" s="25" t="s">
        <v>361</v>
      </c>
      <c r="BE39" s="33">
        <f>BE34/$C$29</f>
        <v>0.52173913043478259</v>
      </c>
      <c r="BF39" s="25" t="s">
        <v>361</v>
      </c>
      <c r="BG39" s="33">
        <f>BG34/$C$29</f>
        <v>0.65217391304347827</v>
      </c>
      <c r="BH39" s="25" t="s">
        <v>361</v>
      </c>
      <c r="BI39" s="33">
        <f>BI34/$C$29</f>
        <v>0.65217391304347827</v>
      </c>
      <c r="BJ39" s="25" t="s">
        <v>361</v>
      </c>
      <c r="BK39" s="33">
        <f>BK34/$C$29</f>
        <v>0.52173913043478259</v>
      </c>
      <c r="BL39" s="25" t="s">
        <v>361</v>
      </c>
      <c r="BM39" s="33">
        <f>BM34/$C$29</f>
        <v>0.65217391304347827</v>
      </c>
      <c r="BO39" s="9"/>
      <c r="BP39" s="9"/>
      <c r="BQ39" s="9"/>
      <c r="BR39" s="9"/>
      <c r="BS39" s="9"/>
      <c r="BT39" s="9"/>
      <c r="BU39" s="9"/>
      <c r="BV39" s="9"/>
      <c r="BW39" s="9"/>
      <c r="BX39" s="9"/>
      <c r="BY39" s="9"/>
      <c r="BZ39" s="9"/>
      <c r="CA39" s="9"/>
      <c r="CB39" s="9"/>
      <c r="CC39" s="9"/>
      <c r="CD39" s="9"/>
      <c r="CE39" s="9"/>
      <c r="CF39" s="9"/>
      <c r="CG39" s="9"/>
    </row>
    <row r="40" spans="1:85" x14ac:dyDescent="0.25">
      <c r="D40" s="7"/>
      <c r="E40" s="30"/>
      <c r="F40" s="7"/>
      <c r="G40" s="30"/>
      <c r="H40" s="7"/>
      <c r="I40" s="30"/>
      <c r="J40" s="7"/>
      <c r="K40" s="30"/>
      <c r="L40" s="7"/>
      <c r="M40" s="30"/>
      <c r="N40" s="7"/>
      <c r="O40" s="30"/>
      <c r="P40" s="7"/>
      <c r="Q40" s="30"/>
      <c r="R40" s="7"/>
      <c r="S40" s="30"/>
      <c r="T40" s="7"/>
      <c r="U40" s="30"/>
      <c r="V40" s="7"/>
      <c r="W40" s="30"/>
      <c r="X40" s="7"/>
      <c r="Y40" s="30"/>
      <c r="Z40" s="7"/>
      <c r="AA40" s="30"/>
      <c r="AB40" s="7"/>
      <c r="AC40" s="30"/>
      <c r="AH40" s="7"/>
      <c r="AI40" s="30"/>
      <c r="BO40" s="9"/>
      <c r="BP40" s="3"/>
      <c r="BQ40" s="9"/>
      <c r="BR40" s="3"/>
      <c r="BS40" s="9"/>
      <c r="BT40" s="3"/>
      <c r="BU40" s="9"/>
      <c r="BV40" s="3"/>
      <c r="BW40" s="9"/>
      <c r="BX40" s="3"/>
      <c r="BY40" s="9"/>
      <c r="BZ40" s="3"/>
      <c r="CA40" s="9"/>
      <c r="CB40" s="3"/>
      <c r="CC40" s="9"/>
      <c r="CD40" s="3"/>
      <c r="CE40" s="9"/>
      <c r="CF40" s="3"/>
      <c r="CG40" s="9"/>
    </row>
    <row r="41" spans="1:85" x14ac:dyDescent="0.25">
      <c r="BO41" s="9"/>
      <c r="BP41" s="3"/>
      <c r="BQ41" s="9"/>
      <c r="BR41" s="3"/>
      <c r="BS41" s="9"/>
      <c r="BT41" s="3"/>
      <c r="BU41" s="9"/>
      <c r="BV41" s="3"/>
      <c r="BW41" s="9"/>
      <c r="BX41" s="3"/>
      <c r="BY41" s="9"/>
      <c r="BZ41" s="3"/>
      <c r="CA41" s="9"/>
      <c r="CB41" s="3"/>
      <c r="CC41" s="9"/>
      <c r="CD41" s="3"/>
      <c r="CE41" s="9"/>
      <c r="CF41" s="3"/>
      <c r="CG41" s="9"/>
    </row>
    <row r="42" spans="1:85" x14ac:dyDescent="0.25">
      <c r="BO42" s="9"/>
      <c r="BP42" s="3"/>
      <c r="BQ42" s="9"/>
      <c r="BR42" s="3"/>
      <c r="BS42" s="9"/>
      <c r="BT42" s="3"/>
      <c r="BU42" s="9"/>
      <c r="BV42" s="3"/>
      <c r="BW42" s="9"/>
      <c r="BX42" s="3"/>
      <c r="BY42" s="9"/>
      <c r="BZ42" s="3"/>
      <c r="CA42" s="9"/>
      <c r="CB42" s="3"/>
      <c r="CC42" s="9"/>
      <c r="CD42" s="3"/>
      <c r="CE42" s="9"/>
      <c r="CF42" s="3"/>
      <c r="CG42" s="9"/>
    </row>
    <row r="43" spans="1:85" s="8" customFormat="1" x14ac:dyDescent="0.25">
      <c r="BO43" s="44"/>
      <c r="BP43" s="44"/>
      <c r="BQ43" s="44"/>
      <c r="BR43" s="44"/>
      <c r="BS43" s="44"/>
      <c r="BT43" s="44"/>
      <c r="BU43" s="44"/>
      <c r="BV43" s="44"/>
      <c r="BW43" s="44"/>
      <c r="BX43" s="44"/>
      <c r="BY43" s="44"/>
      <c r="BZ43" s="44"/>
      <c r="CA43" s="44"/>
      <c r="CB43" s="44"/>
      <c r="CC43" s="44"/>
      <c r="CD43" s="44"/>
      <c r="CE43" s="44"/>
      <c r="CF43" s="9"/>
      <c r="CG43" s="45"/>
    </row>
    <row r="44" spans="1:85" x14ac:dyDescent="0.25">
      <c r="BO44" s="3"/>
      <c r="BP44" s="3"/>
      <c r="BQ44" s="3"/>
      <c r="BR44" s="3"/>
      <c r="BS44" s="3"/>
      <c r="BT44" s="3"/>
      <c r="BU44" s="3"/>
      <c r="BV44" s="3"/>
      <c r="BW44" s="3"/>
      <c r="BX44" s="3"/>
      <c r="BY44" s="3"/>
      <c r="BZ44" s="3"/>
      <c r="CA44" s="3"/>
      <c r="CB44" s="3"/>
      <c r="CC44" s="3"/>
      <c r="CD44" s="3"/>
      <c r="CE44" s="3"/>
      <c r="CF44" s="3"/>
      <c r="CG44" s="3"/>
    </row>
    <row r="45" spans="1:85" x14ac:dyDescent="0.25">
      <c r="BO45" s="3"/>
      <c r="BP45" s="3"/>
      <c r="BQ45" s="3"/>
      <c r="BR45" s="3"/>
      <c r="BS45" s="3"/>
      <c r="BT45" s="3"/>
      <c r="BU45" s="3"/>
      <c r="BV45" s="3"/>
      <c r="BW45" s="3"/>
      <c r="BX45" s="3"/>
      <c r="BY45" s="3"/>
      <c r="BZ45" s="3"/>
    </row>
    <row r="46" spans="1:85" x14ac:dyDescent="0.25">
      <c r="BO46" s="3"/>
      <c r="BP46" s="3"/>
      <c r="BQ46" s="3"/>
      <c r="BR46" s="3"/>
      <c r="BS46" s="3"/>
      <c r="BT46" s="3"/>
      <c r="BU46" s="3"/>
      <c r="BV46" s="3"/>
      <c r="BW46" s="3"/>
      <c r="BX46" s="3"/>
      <c r="BY46" s="3"/>
      <c r="BZ46" s="3"/>
    </row>
  </sheetData>
  <sheetProtection formatCells="0" formatColumns="0" formatRows="0" insertColumns="0" insertRows="0" insertHyperlinks="0" deleteColumns="0" deleteRows="0" sort="0" autoFilter="0" pivotTables="0"/>
  <mergeCells count="60">
    <mergeCell ref="BN36:BO36"/>
    <mergeCell ref="BP36:BQ36"/>
    <mergeCell ref="BR36:BS36"/>
    <mergeCell ref="BT36:BU36"/>
    <mergeCell ref="BV36:BW36"/>
    <mergeCell ref="BX36:BY36"/>
    <mergeCell ref="BZ29:CA29"/>
    <mergeCell ref="CB29:CC29"/>
    <mergeCell ref="CD29:CE29"/>
    <mergeCell ref="CF29:CG29"/>
    <mergeCell ref="BX30:BY30"/>
    <mergeCell ref="BX29:BY29"/>
    <mergeCell ref="BZ36:CA36"/>
    <mergeCell ref="CB36:CC36"/>
    <mergeCell ref="CD36:CE36"/>
    <mergeCell ref="CF36:CG36"/>
    <mergeCell ref="BZ30:CA30"/>
    <mergeCell ref="CB30:CC30"/>
    <mergeCell ref="CD30:CE30"/>
    <mergeCell ref="CF30:CG30"/>
    <mergeCell ref="BN30:BO30"/>
    <mergeCell ref="BP30:BQ30"/>
    <mergeCell ref="BR30:BS30"/>
    <mergeCell ref="BT30:BU30"/>
    <mergeCell ref="BV30:BW30"/>
    <mergeCell ref="BN29:BO29"/>
    <mergeCell ref="BP29:BQ29"/>
    <mergeCell ref="BR29:BS29"/>
    <mergeCell ref="BT29:BU29"/>
    <mergeCell ref="BV29:BW29"/>
    <mergeCell ref="BL29:BM29"/>
    <mergeCell ref="AL29:AM29"/>
    <mergeCell ref="AR29:AS29"/>
    <mergeCell ref="AT29:AU29"/>
    <mergeCell ref="AV29:AW29"/>
    <mergeCell ref="AX29:AY29"/>
    <mergeCell ref="AZ29:BA29"/>
    <mergeCell ref="BB29:BC29"/>
    <mergeCell ref="BD29:BE29"/>
    <mergeCell ref="BF29:BG29"/>
    <mergeCell ref="BH29:BI29"/>
    <mergeCell ref="BJ29:BK29"/>
    <mergeCell ref="AJ29:AK29"/>
    <mergeCell ref="N29:O29"/>
    <mergeCell ref="P29:Q29"/>
    <mergeCell ref="R29:S29"/>
    <mergeCell ref="T29:U29"/>
    <mergeCell ref="V29:W29"/>
    <mergeCell ref="X29:Y29"/>
    <mergeCell ref="Z29:AA29"/>
    <mergeCell ref="AB29:AC29"/>
    <mergeCell ref="AD29:AE29"/>
    <mergeCell ref="AF29:AG29"/>
    <mergeCell ref="AH29:AI29"/>
    <mergeCell ref="L29:M29"/>
    <mergeCell ref="A29:B29"/>
    <mergeCell ref="D29:E29"/>
    <mergeCell ref="F29:G29"/>
    <mergeCell ref="H29:I29"/>
    <mergeCell ref="J29:K29"/>
  </mergeCells>
  <conditionalFormatting sqref="D30:E34">
    <cfRule type="colorScale" priority="173">
      <colorScale>
        <cfvo type="min"/>
        <cfvo type="percentile" val="50"/>
        <cfvo type="max"/>
        <color rgb="FFF8696B"/>
        <color rgb="FFFFEB84"/>
        <color rgb="FF63BE7B"/>
      </colorScale>
    </cfRule>
  </conditionalFormatting>
  <conditionalFormatting sqref="F30:G34">
    <cfRule type="colorScale" priority="172">
      <colorScale>
        <cfvo type="min"/>
        <cfvo type="percentile" val="50"/>
        <cfvo type="max"/>
        <color rgb="FFF8696B"/>
        <color rgb="FFFFEB84"/>
        <color rgb="FF63BE7B"/>
      </colorScale>
    </cfRule>
  </conditionalFormatting>
  <conditionalFormatting sqref="D30:I34">
    <cfRule type="colorScale" priority="198">
      <colorScale>
        <cfvo type="min"/>
        <cfvo type="percentile" val="50"/>
        <cfvo type="max"/>
        <color rgb="FFF8696B"/>
        <color rgb="FFFFEB84"/>
        <color rgb="FF63BE7B"/>
      </colorScale>
    </cfRule>
  </conditionalFormatting>
  <conditionalFormatting sqref="D30:BM34">
    <cfRule type="colorScale" priority="197">
      <colorScale>
        <cfvo type="min"/>
        <cfvo type="percentile" val="50"/>
        <cfvo type="max"/>
        <color rgb="FFF8696B"/>
        <color rgb="FFFFEB84"/>
        <color rgb="FF63BE7B"/>
      </colorScale>
    </cfRule>
  </conditionalFormatting>
  <conditionalFormatting sqref="CG31:CG35">
    <cfRule type="colorScale" priority="196">
      <colorScale>
        <cfvo type="min"/>
        <cfvo type="percentile" val="50"/>
        <cfvo type="max"/>
        <color rgb="FFF8696B"/>
        <color rgb="FFFFEB84"/>
        <color rgb="FF63BE7B"/>
      </colorScale>
    </cfRule>
  </conditionalFormatting>
  <conditionalFormatting sqref="CE31:CE35">
    <cfRule type="colorScale" priority="195">
      <colorScale>
        <cfvo type="min"/>
        <cfvo type="percentile" val="50"/>
        <cfvo type="max"/>
        <color rgb="FFF8696B"/>
        <color rgb="FFFFEB84"/>
        <color rgb="FF63BE7B"/>
      </colorScale>
    </cfRule>
  </conditionalFormatting>
  <conditionalFormatting sqref="CC31:CC35">
    <cfRule type="colorScale" priority="194">
      <colorScale>
        <cfvo type="min"/>
        <cfvo type="percentile" val="50"/>
        <cfvo type="max"/>
        <color rgb="FFF8696B"/>
        <color rgb="FFFFEB84"/>
        <color rgb="FF63BE7B"/>
      </colorScale>
    </cfRule>
  </conditionalFormatting>
  <conditionalFormatting sqref="CA31:CA35">
    <cfRule type="colorScale" priority="193">
      <colorScale>
        <cfvo type="min"/>
        <cfvo type="percentile" val="50"/>
        <cfvo type="max"/>
        <color rgb="FFF8696B"/>
        <color rgb="FFFFEB84"/>
        <color rgb="FF63BE7B"/>
      </colorScale>
    </cfRule>
  </conditionalFormatting>
  <conditionalFormatting sqref="BY31:BY35">
    <cfRule type="colorScale" priority="192">
      <colorScale>
        <cfvo type="min"/>
        <cfvo type="percentile" val="50"/>
        <cfvo type="max"/>
        <color rgb="FFF8696B"/>
        <color rgb="FFFFEB84"/>
        <color rgb="FF63BE7B"/>
      </colorScale>
    </cfRule>
  </conditionalFormatting>
  <conditionalFormatting sqref="BW31:BW35">
    <cfRule type="colorScale" priority="191">
      <colorScale>
        <cfvo type="min"/>
        <cfvo type="percentile" val="50"/>
        <cfvo type="max"/>
        <color rgb="FFF8696B"/>
        <color rgb="FFFFEB84"/>
        <color rgb="FF63BE7B"/>
      </colorScale>
    </cfRule>
  </conditionalFormatting>
  <conditionalFormatting sqref="BU31:BU35">
    <cfRule type="colorScale" priority="190">
      <colorScale>
        <cfvo type="min"/>
        <cfvo type="percentile" val="50"/>
        <cfvo type="max"/>
        <color rgb="FFF8696B"/>
        <color rgb="FFFFEB84"/>
        <color rgb="FF63BE7B"/>
      </colorScale>
    </cfRule>
  </conditionalFormatting>
  <conditionalFormatting sqref="BS31:BS35">
    <cfRule type="colorScale" priority="189">
      <colorScale>
        <cfvo type="min"/>
        <cfvo type="percentile" val="50"/>
        <cfvo type="max"/>
        <color rgb="FFF8696B"/>
        <color rgb="FFFFEB84"/>
        <color rgb="FF63BE7B"/>
      </colorScale>
    </cfRule>
  </conditionalFormatting>
  <conditionalFormatting sqref="BQ31:BQ35">
    <cfRule type="colorScale" priority="188">
      <colorScale>
        <cfvo type="min"/>
        <cfvo type="percentile" val="50"/>
        <cfvo type="max"/>
        <color rgb="FFF8696B"/>
        <color rgb="FFFFEB84"/>
        <color rgb="FF63BE7B"/>
      </colorScale>
    </cfRule>
  </conditionalFormatting>
  <conditionalFormatting sqref="BO31:BO35">
    <cfRule type="colorScale" priority="187">
      <colorScale>
        <cfvo type="min"/>
        <cfvo type="percentile" val="50"/>
        <cfvo type="max"/>
        <color rgb="FFF8696B"/>
        <color rgb="FFFFEB84"/>
        <color rgb="FF63BE7B"/>
      </colorScale>
    </cfRule>
  </conditionalFormatting>
  <conditionalFormatting sqref="D35:D39">
    <cfRule type="colorScale" priority="186">
      <colorScale>
        <cfvo type="min"/>
        <cfvo type="percentile" val="50"/>
        <cfvo type="max"/>
        <color rgb="FFF8696B"/>
        <color rgb="FFFFEB84"/>
        <color rgb="FF63BE7B"/>
      </colorScale>
    </cfRule>
  </conditionalFormatting>
  <conditionalFormatting sqref="D35:D39">
    <cfRule type="colorScale" priority="185">
      <colorScale>
        <cfvo type="min"/>
        <cfvo type="percentile" val="50"/>
        <cfvo type="max"/>
        <color rgb="FFF8696B"/>
        <color rgb="FFFFEB84"/>
        <color rgb="FF63BE7B"/>
      </colorScale>
    </cfRule>
  </conditionalFormatting>
  <conditionalFormatting sqref="D35:D39">
    <cfRule type="colorScale" priority="184">
      <colorScale>
        <cfvo type="min"/>
        <cfvo type="percentile" val="50"/>
        <cfvo type="max"/>
        <color rgb="FFF8696B"/>
        <color rgb="FFFFEB84"/>
        <color rgb="FF63BE7B"/>
      </colorScale>
    </cfRule>
  </conditionalFormatting>
  <conditionalFormatting sqref="AF35:AF39">
    <cfRule type="colorScale" priority="124">
      <colorScale>
        <cfvo type="min"/>
        <cfvo type="percentile" val="50"/>
        <cfvo type="max"/>
        <color rgb="FFF8696B"/>
        <color rgb="FFFFEB84"/>
        <color rgb="FF63BE7B"/>
      </colorScale>
    </cfRule>
  </conditionalFormatting>
  <conditionalFormatting sqref="AF35:AF39">
    <cfRule type="colorScale" priority="123">
      <colorScale>
        <cfvo type="min"/>
        <cfvo type="percentile" val="50"/>
        <cfvo type="max"/>
        <color rgb="FFF8696B"/>
        <color rgb="FFFFEB84"/>
        <color rgb="FF63BE7B"/>
      </colorScale>
    </cfRule>
  </conditionalFormatting>
  <conditionalFormatting sqref="F35:F39">
    <cfRule type="colorScale" priority="183">
      <colorScale>
        <cfvo type="min"/>
        <cfvo type="percentile" val="50"/>
        <cfvo type="max"/>
        <color rgb="FFF8696B"/>
        <color rgb="FFFFEB84"/>
        <color rgb="FF63BE7B"/>
      </colorScale>
    </cfRule>
  </conditionalFormatting>
  <conditionalFormatting sqref="F35:F39">
    <cfRule type="colorScale" priority="182">
      <colorScale>
        <cfvo type="min"/>
        <cfvo type="percentile" val="50"/>
        <cfvo type="max"/>
        <color rgb="FFF8696B"/>
        <color rgb="FFFFEB84"/>
        <color rgb="FF63BE7B"/>
      </colorScale>
    </cfRule>
  </conditionalFormatting>
  <conditionalFormatting sqref="F35:F39">
    <cfRule type="colorScale" priority="181">
      <colorScale>
        <cfvo type="min"/>
        <cfvo type="percentile" val="50"/>
        <cfvo type="max"/>
        <color rgb="FFF8696B"/>
        <color rgb="FFFFEB84"/>
        <color rgb="FF63BE7B"/>
      </colorScale>
    </cfRule>
  </conditionalFormatting>
  <conditionalFormatting sqref="H35:H39">
    <cfRule type="colorScale" priority="180">
      <colorScale>
        <cfvo type="min"/>
        <cfvo type="percentile" val="50"/>
        <cfvo type="max"/>
        <color rgb="FFF8696B"/>
        <color rgb="FFFFEB84"/>
        <color rgb="FF63BE7B"/>
      </colorScale>
    </cfRule>
  </conditionalFormatting>
  <conditionalFormatting sqref="H35:H39">
    <cfRule type="colorScale" priority="179">
      <colorScale>
        <cfvo type="min"/>
        <cfvo type="percentile" val="50"/>
        <cfvo type="max"/>
        <color rgb="FFF8696B"/>
        <color rgb="FFFFEB84"/>
        <color rgb="FF63BE7B"/>
      </colorScale>
    </cfRule>
  </conditionalFormatting>
  <conditionalFormatting sqref="H35:H39">
    <cfRule type="colorScale" priority="178">
      <colorScale>
        <cfvo type="min"/>
        <cfvo type="percentile" val="50"/>
        <cfvo type="max"/>
        <color rgb="FFF8696B"/>
        <color rgb="FFFFEB84"/>
        <color rgb="FF63BE7B"/>
      </colorScale>
    </cfRule>
  </conditionalFormatting>
  <conditionalFormatting sqref="J35:J39">
    <cfRule type="colorScale" priority="177">
      <colorScale>
        <cfvo type="min"/>
        <cfvo type="percentile" val="50"/>
        <cfvo type="max"/>
        <color rgb="FFF8696B"/>
        <color rgb="FFFFEB84"/>
        <color rgb="FF63BE7B"/>
      </colorScale>
    </cfRule>
  </conditionalFormatting>
  <conditionalFormatting sqref="J35:J39">
    <cfRule type="colorScale" priority="176">
      <colorScale>
        <cfvo type="min"/>
        <cfvo type="percentile" val="50"/>
        <cfvo type="max"/>
        <color rgb="FFF8696B"/>
        <color rgb="FFFFEB84"/>
        <color rgb="FF63BE7B"/>
      </colorScale>
    </cfRule>
  </conditionalFormatting>
  <conditionalFormatting sqref="J35:J39">
    <cfRule type="colorScale" priority="175">
      <colorScale>
        <cfvo type="min"/>
        <cfvo type="percentile" val="50"/>
        <cfvo type="max"/>
        <color rgb="FFF8696B"/>
        <color rgb="FFFFEB84"/>
        <color rgb="FF63BE7B"/>
      </colorScale>
    </cfRule>
  </conditionalFormatting>
  <conditionalFormatting sqref="E35:E39">
    <cfRule type="colorScale" priority="174">
      <colorScale>
        <cfvo type="min"/>
        <cfvo type="percentile" val="50"/>
        <cfvo type="max"/>
        <color rgb="FFF8696B"/>
        <color rgb="FFFFEB84"/>
        <color rgb="FF63BE7B"/>
      </colorScale>
    </cfRule>
  </conditionalFormatting>
  <conditionalFormatting sqref="G35:G39">
    <cfRule type="colorScale" priority="171">
      <colorScale>
        <cfvo type="min"/>
        <cfvo type="percentile" val="50"/>
        <cfvo type="max"/>
        <color rgb="FFF8696B"/>
        <color rgb="FFFFEB84"/>
        <color rgb="FF63BE7B"/>
      </colorScale>
    </cfRule>
  </conditionalFormatting>
  <conditionalFormatting sqref="H30:I39">
    <cfRule type="colorScale" priority="170">
      <colorScale>
        <cfvo type="min"/>
        <cfvo type="percentile" val="50"/>
        <cfvo type="max"/>
        <color rgb="FFF8696B"/>
        <color rgb="FFFFEB84"/>
        <color rgb="FF63BE7B"/>
      </colorScale>
    </cfRule>
  </conditionalFormatting>
  <conditionalFormatting sqref="H30:I34">
    <cfRule type="colorScale" priority="169">
      <colorScale>
        <cfvo type="min"/>
        <cfvo type="percentile" val="50"/>
        <cfvo type="max"/>
        <color rgb="FFF8696B"/>
        <color rgb="FFFFEB84"/>
        <color rgb="FF63BE7B"/>
      </colorScale>
    </cfRule>
  </conditionalFormatting>
  <conditionalFormatting sqref="H35:I39">
    <cfRule type="colorScale" priority="168">
      <colorScale>
        <cfvo type="min"/>
        <cfvo type="percentile" val="50"/>
        <cfvo type="max"/>
        <color rgb="FFF8696B"/>
        <color rgb="FFFFEB84"/>
        <color rgb="FF63BE7B"/>
      </colorScale>
    </cfRule>
  </conditionalFormatting>
  <conditionalFormatting sqref="J30:K34">
    <cfRule type="colorScale" priority="167">
      <colorScale>
        <cfvo type="min"/>
        <cfvo type="percentile" val="50"/>
        <cfvo type="max"/>
        <color rgb="FFF8696B"/>
        <color rgb="FFFFEB84"/>
        <color rgb="FF63BE7B"/>
      </colorScale>
    </cfRule>
  </conditionalFormatting>
  <conditionalFormatting sqref="J35:K39">
    <cfRule type="colorScale" priority="166">
      <colorScale>
        <cfvo type="min"/>
        <cfvo type="percentile" val="50"/>
        <cfvo type="max"/>
        <color rgb="FFF8696B"/>
        <color rgb="FFFFEB84"/>
        <color rgb="FF63BE7B"/>
      </colorScale>
    </cfRule>
  </conditionalFormatting>
  <conditionalFormatting sqref="L35:L39">
    <cfRule type="colorScale" priority="165">
      <colorScale>
        <cfvo type="min"/>
        <cfvo type="percentile" val="50"/>
        <cfvo type="max"/>
        <color rgb="FFF8696B"/>
        <color rgb="FFFFEB84"/>
        <color rgb="FF63BE7B"/>
      </colorScale>
    </cfRule>
  </conditionalFormatting>
  <conditionalFormatting sqref="L35:L39">
    <cfRule type="colorScale" priority="164">
      <colorScale>
        <cfvo type="min"/>
        <cfvo type="percentile" val="50"/>
        <cfvo type="max"/>
        <color rgb="FFF8696B"/>
        <color rgb="FFFFEB84"/>
        <color rgb="FF63BE7B"/>
      </colorScale>
    </cfRule>
  </conditionalFormatting>
  <conditionalFormatting sqref="L35:L39">
    <cfRule type="colorScale" priority="163">
      <colorScale>
        <cfvo type="min"/>
        <cfvo type="percentile" val="50"/>
        <cfvo type="max"/>
        <color rgb="FFF8696B"/>
        <color rgb="FFFFEB84"/>
        <color rgb="FF63BE7B"/>
      </colorScale>
    </cfRule>
  </conditionalFormatting>
  <conditionalFormatting sqref="L35:M39">
    <cfRule type="colorScale" priority="162">
      <colorScale>
        <cfvo type="min"/>
        <cfvo type="percentile" val="50"/>
        <cfvo type="max"/>
        <color rgb="FFF8696B"/>
        <color rgb="FFFFEB84"/>
        <color rgb="FF63BE7B"/>
      </colorScale>
    </cfRule>
  </conditionalFormatting>
  <conditionalFormatting sqref="N35:N39">
    <cfRule type="colorScale" priority="161">
      <colorScale>
        <cfvo type="min"/>
        <cfvo type="percentile" val="50"/>
        <cfvo type="max"/>
        <color rgb="FFF8696B"/>
        <color rgb="FFFFEB84"/>
        <color rgb="FF63BE7B"/>
      </colorScale>
    </cfRule>
  </conditionalFormatting>
  <conditionalFormatting sqref="N35:N39">
    <cfRule type="colorScale" priority="160">
      <colorScale>
        <cfvo type="min"/>
        <cfvo type="percentile" val="50"/>
        <cfvo type="max"/>
        <color rgb="FFF8696B"/>
        <color rgb="FFFFEB84"/>
        <color rgb="FF63BE7B"/>
      </colorScale>
    </cfRule>
  </conditionalFormatting>
  <conditionalFormatting sqref="N35:N39">
    <cfRule type="colorScale" priority="159">
      <colorScale>
        <cfvo type="min"/>
        <cfvo type="percentile" val="50"/>
        <cfvo type="max"/>
        <color rgb="FFF8696B"/>
        <color rgb="FFFFEB84"/>
        <color rgb="FF63BE7B"/>
      </colorScale>
    </cfRule>
  </conditionalFormatting>
  <conditionalFormatting sqref="N35:O39">
    <cfRule type="colorScale" priority="158">
      <colorScale>
        <cfvo type="min"/>
        <cfvo type="percentile" val="50"/>
        <cfvo type="max"/>
        <color rgb="FFF8696B"/>
        <color rgb="FFFFEB84"/>
        <color rgb="FF63BE7B"/>
      </colorScale>
    </cfRule>
  </conditionalFormatting>
  <conditionalFormatting sqref="P35:P39">
    <cfRule type="colorScale" priority="157">
      <colorScale>
        <cfvo type="min"/>
        <cfvo type="percentile" val="50"/>
        <cfvo type="max"/>
        <color rgb="FFF8696B"/>
        <color rgb="FFFFEB84"/>
        <color rgb="FF63BE7B"/>
      </colorScale>
    </cfRule>
  </conditionalFormatting>
  <conditionalFormatting sqref="P35:P39">
    <cfRule type="colorScale" priority="156">
      <colorScale>
        <cfvo type="min"/>
        <cfvo type="percentile" val="50"/>
        <cfvo type="max"/>
        <color rgb="FFF8696B"/>
        <color rgb="FFFFEB84"/>
        <color rgb="FF63BE7B"/>
      </colorScale>
    </cfRule>
  </conditionalFormatting>
  <conditionalFormatting sqref="P35:P39">
    <cfRule type="colorScale" priority="155">
      <colorScale>
        <cfvo type="min"/>
        <cfvo type="percentile" val="50"/>
        <cfvo type="max"/>
        <color rgb="FFF8696B"/>
        <color rgb="FFFFEB84"/>
        <color rgb="FF63BE7B"/>
      </colorScale>
    </cfRule>
  </conditionalFormatting>
  <conditionalFormatting sqref="P35:Q39">
    <cfRule type="colorScale" priority="154">
      <colorScale>
        <cfvo type="min"/>
        <cfvo type="percentile" val="50"/>
        <cfvo type="max"/>
        <color rgb="FFF8696B"/>
        <color rgb="FFFFEB84"/>
        <color rgb="FF63BE7B"/>
      </colorScale>
    </cfRule>
  </conditionalFormatting>
  <conditionalFormatting sqref="R35:R39">
    <cfRule type="colorScale" priority="153">
      <colorScale>
        <cfvo type="min"/>
        <cfvo type="percentile" val="50"/>
        <cfvo type="max"/>
        <color rgb="FFF8696B"/>
        <color rgb="FFFFEB84"/>
        <color rgb="FF63BE7B"/>
      </colorScale>
    </cfRule>
  </conditionalFormatting>
  <conditionalFormatting sqref="R35:R39">
    <cfRule type="colorScale" priority="152">
      <colorScale>
        <cfvo type="min"/>
        <cfvo type="percentile" val="50"/>
        <cfvo type="max"/>
        <color rgb="FFF8696B"/>
        <color rgb="FFFFEB84"/>
        <color rgb="FF63BE7B"/>
      </colorScale>
    </cfRule>
  </conditionalFormatting>
  <conditionalFormatting sqref="R35:R39">
    <cfRule type="colorScale" priority="151">
      <colorScale>
        <cfvo type="min"/>
        <cfvo type="percentile" val="50"/>
        <cfvo type="max"/>
        <color rgb="FFF8696B"/>
        <color rgb="FFFFEB84"/>
        <color rgb="FF63BE7B"/>
      </colorScale>
    </cfRule>
  </conditionalFormatting>
  <conditionalFormatting sqref="R35:S39">
    <cfRule type="colorScale" priority="150">
      <colorScale>
        <cfvo type="min"/>
        <cfvo type="percentile" val="50"/>
        <cfvo type="max"/>
        <color rgb="FFF8696B"/>
        <color rgb="FFFFEB84"/>
        <color rgb="FF63BE7B"/>
      </colorScale>
    </cfRule>
  </conditionalFormatting>
  <conditionalFormatting sqref="T35:T39">
    <cfRule type="colorScale" priority="149">
      <colorScale>
        <cfvo type="min"/>
        <cfvo type="percentile" val="50"/>
        <cfvo type="max"/>
        <color rgb="FFF8696B"/>
        <color rgb="FFFFEB84"/>
        <color rgb="FF63BE7B"/>
      </colorScale>
    </cfRule>
  </conditionalFormatting>
  <conditionalFormatting sqref="T35:T39">
    <cfRule type="colorScale" priority="148">
      <colorScale>
        <cfvo type="min"/>
        <cfvo type="percentile" val="50"/>
        <cfvo type="max"/>
        <color rgb="FFF8696B"/>
        <color rgb="FFFFEB84"/>
        <color rgb="FF63BE7B"/>
      </colorScale>
    </cfRule>
  </conditionalFormatting>
  <conditionalFormatting sqref="T35:T39">
    <cfRule type="colorScale" priority="147">
      <colorScale>
        <cfvo type="min"/>
        <cfvo type="percentile" val="50"/>
        <cfvo type="max"/>
        <color rgb="FFF8696B"/>
        <color rgb="FFFFEB84"/>
        <color rgb="FF63BE7B"/>
      </colorScale>
    </cfRule>
  </conditionalFormatting>
  <conditionalFormatting sqref="T35:U39">
    <cfRule type="colorScale" priority="146">
      <colorScale>
        <cfvo type="min"/>
        <cfvo type="percentile" val="50"/>
        <cfvo type="max"/>
        <color rgb="FFF8696B"/>
        <color rgb="FFFFEB84"/>
        <color rgb="FF63BE7B"/>
      </colorScale>
    </cfRule>
  </conditionalFormatting>
  <conditionalFormatting sqref="V35:V39">
    <cfRule type="colorScale" priority="145">
      <colorScale>
        <cfvo type="min"/>
        <cfvo type="percentile" val="50"/>
        <cfvo type="max"/>
        <color rgb="FFF8696B"/>
        <color rgb="FFFFEB84"/>
        <color rgb="FF63BE7B"/>
      </colorScale>
    </cfRule>
  </conditionalFormatting>
  <conditionalFormatting sqref="V35:V39">
    <cfRule type="colorScale" priority="144">
      <colorScale>
        <cfvo type="min"/>
        <cfvo type="percentile" val="50"/>
        <cfvo type="max"/>
        <color rgb="FFF8696B"/>
        <color rgb="FFFFEB84"/>
        <color rgb="FF63BE7B"/>
      </colorScale>
    </cfRule>
  </conditionalFormatting>
  <conditionalFormatting sqref="V35:V39">
    <cfRule type="colorScale" priority="143">
      <colorScale>
        <cfvo type="min"/>
        <cfvo type="percentile" val="50"/>
        <cfvo type="max"/>
        <color rgb="FFF8696B"/>
        <color rgb="FFFFEB84"/>
        <color rgb="FF63BE7B"/>
      </colorScale>
    </cfRule>
  </conditionalFormatting>
  <conditionalFormatting sqref="V35:W39">
    <cfRule type="colorScale" priority="142">
      <colorScale>
        <cfvo type="min"/>
        <cfvo type="percentile" val="50"/>
        <cfvo type="max"/>
        <color rgb="FFF8696B"/>
        <color rgb="FFFFEB84"/>
        <color rgb="FF63BE7B"/>
      </colorScale>
    </cfRule>
  </conditionalFormatting>
  <conditionalFormatting sqref="X35:X39">
    <cfRule type="colorScale" priority="141">
      <colorScale>
        <cfvo type="min"/>
        <cfvo type="percentile" val="50"/>
        <cfvo type="max"/>
        <color rgb="FFF8696B"/>
        <color rgb="FFFFEB84"/>
        <color rgb="FF63BE7B"/>
      </colorScale>
    </cfRule>
  </conditionalFormatting>
  <conditionalFormatting sqref="X35:X39">
    <cfRule type="colorScale" priority="140">
      <colorScale>
        <cfvo type="min"/>
        <cfvo type="percentile" val="50"/>
        <cfvo type="max"/>
        <color rgb="FFF8696B"/>
        <color rgb="FFFFEB84"/>
        <color rgb="FF63BE7B"/>
      </colorScale>
    </cfRule>
  </conditionalFormatting>
  <conditionalFormatting sqref="X35:X39">
    <cfRule type="colorScale" priority="139">
      <colorScale>
        <cfvo type="min"/>
        <cfvo type="percentile" val="50"/>
        <cfvo type="max"/>
        <color rgb="FFF8696B"/>
        <color rgb="FFFFEB84"/>
        <color rgb="FF63BE7B"/>
      </colorScale>
    </cfRule>
  </conditionalFormatting>
  <conditionalFormatting sqref="X35:Y39">
    <cfRule type="colorScale" priority="138">
      <colorScale>
        <cfvo type="min"/>
        <cfvo type="percentile" val="50"/>
        <cfvo type="max"/>
        <color rgb="FFF8696B"/>
        <color rgb="FFFFEB84"/>
        <color rgb="FF63BE7B"/>
      </colorScale>
    </cfRule>
  </conditionalFormatting>
  <conditionalFormatting sqref="Z35:Z39">
    <cfRule type="colorScale" priority="137">
      <colorScale>
        <cfvo type="min"/>
        <cfvo type="percentile" val="50"/>
        <cfvo type="max"/>
        <color rgb="FFF8696B"/>
        <color rgb="FFFFEB84"/>
        <color rgb="FF63BE7B"/>
      </colorScale>
    </cfRule>
  </conditionalFormatting>
  <conditionalFormatting sqref="Z35:Z39">
    <cfRule type="colorScale" priority="136">
      <colorScale>
        <cfvo type="min"/>
        <cfvo type="percentile" val="50"/>
        <cfvo type="max"/>
        <color rgb="FFF8696B"/>
        <color rgb="FFFFEB84"/>
        <color rgb="FF63BE7B"/>
      </colorScale>
    </cfRule>
  </conditionalFormatting>
  <conditionalFormatting sqref="Z35:Z39">
    <cfRule type="colorScale" priority="135">
      <colorScale>
        <cfvo type="min"/>
        <cfvo type="percentile" val="50"/>
        <cfvo type="max"/>
        <color rgb="FFF8696B"/>
        <color rgb="FFFFEB84"/>
        <color rgb="FF63BE7B"/>
      </colorScale>
    </cfRule>
  </conditionalFormatting>
  <conditionalFormatting sqref="Z35:AA39">
    <cfRule type="colorScale" priority="134">
      <colorScale>
        <cfvo type="min"/>
        <cfvo type="percentile" val="50"/>
        <cfvo type="max"/>
        <color rgb="FFF8696B"/>
        <color rgb="FFFFEB84"/>
        <color rgb="FF63BE7B"/>
      </colorScale>
    </cfRule>
  </conditionalFormatting>
  <conditionalFormatting sqref="AB35:AB39">
    <cfRule type="colorScale" priority="133">
      <colorScale>
        <cfvo type="min"/>
        <cfvo type="percentile" val="50"/>
        <cfvo type="max"/>
        <color rgb="FFF8696B"/>
        <color rgb="FFFFEB84"/>
        <color rgb="FF63BE7B"/>
      </colorScale>
    </cfRule>
  </conditionalFormatting>
  <conditionalFormatting sqref="AB35:AB39">
    <cfRule type="colorScale" priority="132">
      <colorScale>
        <cfvo type="min"/>
        <cfvo type="percentile" val="50"/>
        <cfvo type="max"/>
        <color rgb="FFF8696B"/>
        <color rgb="FFFFEB84"/>
        <color rgb="FF63BE7B"/>
      </colorScale>
    </cfRule>
  </conditionalFormatting>
  <conditionalFormatting sqref="AB35:AB39">
    <cfRule type="colorScale" priority="131">
      <colorScale>
        <cfvo type="min"/>
        <cfvo type="percentile" val="50"/>
        <cfvo type="max"/>
        <color rgb="FFF8696B"/>
        <color rgb="FFFFEB84"/>
        <color rgb="FF63BE7B"/>
      </colorScale>
    </cfRule>
  </conditionalFormatting>
  <conditionalFormatting sqref="AB35:AC39">
    <cfRule type="colorScale" priority="130">
      <colorScale>
        <cfvo type="min"/>
        <cfvo type="percentile" val="50"/>
        <cfvo type="max"/>
        <color rgb="FFF8696B"/>
        <color rgb="FFFFEB84"/>
        <color rgb="FF63BE7B"/>
      </colorScale>
    </cfRule>
  </conditionalFormatting>
  <conditionalFormatting sqref="AD35:AD39">
    <cfRule type="colorScale" priority="129">
      <colorScale>
        <cfvo type="min"/>
        <cfvo type="percentile" val="50"/>
        <cfvo type="max"/>
        <color rgb="FFF8696B"/>
        <color rgb="FFFFEB84"/>
        <color rgb="FF63BE7B"/>
      </colorScale>
    </cfRule>
  </conditionalFormatting>
  <conditionalFormatting sqref="AD35:AD39">
    <cfRule type="colorScale" priority="128">
      <colorScale>
        <cfvo type="min"/>
        <cfvo type="percentile" val="50"/>
        <cfvo type="max"/>
        <color rgb="FFF8696B"/>
        <color rgb="FFFFEB84"/>
        <color rgb="FF63BE7B"/>
      </colorScale>
    </cfRule>
  </conditionalFormatting>
  <conditionalFormatting sqref="AD35:AD39">
    <cfRule type="colorScale" priority="127">
      <colorScale>
        <cfvo type="min"/>
        <cfvo type="percentile" val="50"/>
        <cfvo type="max"/>
        <color rgb="FFF8696B"/>
        <color rgb="FFFFEB84"/>
        <color rgb="FF63BE7B"/>
      </colorScale>
    </cfRule>
  </conditionalFormatting>
  <conditionalFormatting sqref="AD35:AE39">
    <cfRule type="colorScale" priority="126">
      <colorScale>
        <cfvo type="min"/>
        <cfvo type="percentile" val="50"/>
        <cfvo type="max"/>
        <color rgb="FFF8696B"/>
        <color rgb="FFFFEB84"/>
        <color rgb="FF63BE7B"/>
      </colorScale>
    </cfRule>
  </conditionalFormatting>
  <conditionalFormatting sqref="AF35:AF39">
    <cfRule type="colorScale" priority="125">
      <colorScale>
        <cfvo type="min"/>
        <cfvo type="percentile" val="50"/>
        <cfvo type="max"/>
        <color rgb="FFF8696B"/>
        <color rgb="FFFFEB84"/>
        <color rgb="FF63BE7B"/>
      </colorScale>
    </cfRule>
  </conditionalFormatting>
  <conditionalFormatting sqref="AF35:AG39">
    <cfRule type="colorScale" priority="122">
      <colorScale>
        <cfvo type="min"/>
        <cfvo type="percentile" val="50"/>
        <cfvo type="max"/>
        <color rgb="FFF8696B"/>
        <color rgb="FFFFEB84"/>
        <color rgb="FF63BE7B"/>
      </colorScale>
    </cfRule>
  </conditionalFormatting>
  <conditionalFormatting sqref="AH35:AH39">
    <cfRule type="colorScale" priority="121">
      <colorScale>
        <cfvo type="min"/>
        <cfvo type="percentile" val="50"/>
        <cfvo type="max"/>
        <color rgb="FFF8696B"/>
        <color rgb="FFFFEB84"/>
        <color rgb="FF63BE7B"/>
      </colorScale>
    </cfRule>
  </conditionalFormatting>
  <conditionalFormatting sqref="AH35:AH39">
    <cfRule type="colorScale" priority="120">
      <colorScale>
        <cfvo type="min"/>
        <cfvo type="percentile" val="50"/>
        <cfvo type="max"/>
        <color rgb="FFF8696B"/>
        <color rgb="FFFFEB84"/>
        <color rgb="FF63BE7B"/>
      </colorScale>
    </cfRule>
  </conditionalFormatting>
  <conditionalFormatting sqref="AH35:AH39">
    <cfRule type="colorScale" priority="119">
      <colorScale>
        <cfvo type="min"/>
        <cfvo type="percentile" val="50"/>
        <cfvo type="max"/>
        <color rgb="FFF8696B"/>
        <color rgb="FFFFEB84"/>
        <color rgb="FF63BE7B"/>
      </colorScale>
    </cfRule>
  </conditionalFormatting>
  <conditionalFormatting sqref="AH35:AI39">
    <cfRule type="colorScale" priority="118">
      <colorScale>
        <cfvo type="min"/>
        <cfvo type="percentile" val="50"/>
        <cfvo type="max"/>
        <color rgb="FFF8696B"/>
        <color rgb="FFFFEB84"/>
        <color rgb="FF63BE7B"/>
      </colorScale>
    </cfRule>
  </conditionalFormatting>
  <conditionalFormatting sqref="AJ35:AJ39">
    <cfRule type="colorScale" priority="117">
      <colorScale>
        <cfvo type="min"/>
        <cfvo type="percentile" val="50"/>
        <cfvo type="max"/>
        <color rgb="FFF8696B"/>
        <color rgb="FFFFEB84"/>
        <color rgb="FF63BE7B"/>
      </colorScale>
    </cfRule>
  </conditionalFormatting>
  <conditionalFormatting sqref="AJ35:AJ39">
    <cfRule type="colorScale" priority="116">
      <colorScale>
        <cfvo type="min"/>
        <cfvo type="percentile" val="50"/>
        <cfvo type="max"/>
        <color rgb="FFF8696B"/>
        <color rgb="FFFFEB84"/>
        <color rgb="FF63BE7B"/>
      </colorScale>
    </cfRule>
  </conditionalFormatting>
  <conditionalFormatting sqref="AJ35:AJ39">
    <cfRule type="colorScale" priority="115">
      <colorScale>
        <cfvo type="min"/>
        <cfvo type="percentile" val="50"/>
        <cfvo type="max"/>
        <color rgb="FFF8696B"/>
        <color rgb="FFFFEB84"/>
        <color rgb="FF63BE7B"/>
      </colorScale>
    </cfRule>
  </conditionalFormatting>
  <conditionalFormatting sqref="AJ35:AK39">
    <cfRule type="colorScale" priority="114">
      <colorScale>
        <cfvo type="min"/>
        <cfvo type="percentile" val="50"/>
        <cfvo type="max"/>
        <color rgb="FFF8696B"/>
        <color rgb="FFFFEB84"/>
        <color rgb="FF63BE7B"/>
      </colorScale>
    </cfRule>
  </conditionalFormatting>
  <conditionalFormatting sqref="AL35:AL39">
    <cfRule type="colorScale" priority="113">
      <colorScale>
        <cfvo type="min"/>
        <cfvo type="percentile" val="50"/>
        <cfvo type="max"/>
        <color rgb="FFF8696B"/>
        <color rgb="FFFFEB84"/>
        <color rgb="FF63BE7B"/>
      </colorScale>
    </cfRule>
  </conditionalFormatting>
  <conditionalFormatting sqref="AL35:AL39">
    <cfRule type="colorScale" priority="112">
      <colorScale>
        <cfvo type="min"/>
        <cfvo type="percentile" val="50"/>
        <cfvo type="max"/>
        <color rgb="FFF8696B"/>
        <color rgb="FFFFEB84"/>
        <color rgb="FF63BE7B"/>
      </colorScale>
    </cfRule>
  </conditionalFormatting>
  <conditionalFormatting sqref="AL35:AL39">
    <cfRule type="colorScale" priority="111">
      <colorScale>
        <cfvo type="min"/>
        <cfvo type="percentile" val="50"/>
        <cfvo type="max"/>
        <color rgb="FFF8696B"/>
        <color rgb="FFFFEB84"/>
        <color rgb="FF63BE7B"/>
      </colorScale>
    </cfRule>
  </conditionalFormatting>
  <conditionalFormatting sqref="AL35:AM39">
    <cfRule type="colorScale" priority="110">
      <colorScale>
        <cfvo type="min"/>
        <cfvo type="percentile" val="50"/>
        <cfvo type="max"/>
        <color rgb="FFF8696B"/>
        <color rgb="FFFFEB84"/>
        <color rgb="FF63BE7B"/>
      </colorScale>
    </cfRule>
  </conditionalFormatting>
  <conditionalFormatting sqref="AN35:AN39">
    <cfRule type="colorScale" priority="109">
      <colorScale>
        <cfvo type="min"/>
        <cfvo type="percentile" val="50"/>
        <cfvo type="max"/>
        <color rgb="FFF8696B"/>
        <color rgb="FFFFEB84"/>
        <color rgb="FF63BE7B"/>
      </colorScale>
    </cfRule>
  </conditionalFormatting>
  <conditionalFormatting sqref="AN35:AN39">
    <cfRule type="colorScale" priority="108">
      <colorScale>
        <cfvo type="min"/>
        <cfvo type="percentile" val="50"/>
        <cfvo type="max"/>
        <color rgb="FFF8696B"/>
        <color rgb="FFFFEB84"/>
        <color rgb="FF63BE7B"/>
      </colorScale>
    </cfRule>
  </conditionalFormatting>
  <conditionalFormatting sqref="AN35:AN39">
    <cfRule type="colorScale" priority="107">
      <colorScale>
        <cfvo type="min"/>
        <cfvo type="percentile" val="50"/>
        <cfvo type="max"/>
        <color rgb="FFF8696B"/>
        <color rgb="FFFFEB84"/>
        <color rgb="FF63BE7B"/>
      </colorScale>
    </cfRule>
  </conditionalFormatting>
  <conditionalFormatting sqref="AN35:AO39">
    <cfRule type="colorScale" priority="106">
      <colorScale>
        <cfvo type="min"/>
        <cfvo type="percentile" val="50"/>
        <cfvo type="max"/>
        <color rgb="FFF8696B"/>
        <color rgb="FFFFEB84"/>
        <color rgb="FF63BE7B"/>
      </colorScale>
    </cfRule>
  </conditionalFormatting>
  <conditionalFormatting sqref="AP35:AP39">
    <cfRule type="colorScale" priority="105">
      <colorScale>
        <cfvo type="min"/>
        <cfvo type="percentile" val="50"/>
        <cfvo type="max"/>
        <color rgb="FFF8696B"/>
        <color rgb="FFFFEB84"/>
        <color rgb="FF63BE7B"/>
      </colorScale>
    </cfRule>
  </conditionalFormatting>
  <conditionalFormatting sqref="AP35:AP39">
    <cfRule type="colorScale" priority="104">
      <colorScale>
        <cfvo type="min"/>
        <cfvo type="percentile" val="50"/>
        <cfvo type="max"/>
        <color rgb="FFF8696B"/>
        <color rgb="FFFFEB84"/>
        <color rgb="FF63BE7B"/>
      </colorScale>
    </cfRule>
  </conditionalFormatting>
  <conditionalFormatting sqref="AP35:AP39">
    <cfRule type="colorScale" priority="103">
      <colorScale>
        <cfvo type="min"/>
        <cfvo type="percentile" val="50"/>
        <cfvo type="max"/>
        <color rgb="FFF8696B"/>
        <color rgb="FFFFEB84"/>
        <color rgb="FF63BE7B"/>
      </colorScale>
    </cfRule>
  </conditionalFormatting>
  <conditionalFormatting sqref="AP35:AQ39">
    <cfRule type="colorScale" priority="102">
      <colorScale>
        <cfvo type="min"/>
        <cfvo type="percentile" val="50"/>
        <cfvo type="max"/>
        <color rgb="FFF8696B"/>
        <color rgb="FFFFEB84"/>
        <color rgb="FF63BE7B"/>
      </colorScale>
    </cfRule>
  </conditionalFormatting>
  <conditionalFormatting sqref="AR35:AR39">
    <cfRule type="colorScale" priority="101">
      <colorScale>
        <cfvo type="min"/>
        <cfvo type="percentile" val="50"/>
        <cfvo type="max"/>
        <color rgb="FFF8696B"/>
        <color rgb="FFFFEB84"/>
        <color rgb="FF63BE7B"/>
      </colorScale>
    </cfRule>
  </conditionalFormatting>
  <conditionalFormatting sqref="AR35:AR39">
    <cfRule type="colorScale" priority="100">
      <colorScale>
        <cfvo type="min"/>
        <cfvo type="percentile" val="50"/>
        <cfvo type="max"/>
        <color rgb="FFF8696B"/>
        <color rgb="FFFFEB84"/>
        <color rgb="FF63BE7B"/>
      </colorScale>
    </cfRule>
  </conditionalFormatting>
  <conditionalFormatting sqref="AR35:AR39">
    <cfRule type="colorScale" priority="99">
      <colorScale>
        <cfvo type="min"/>
        <cfvo type="percentile" val="50"/>
        <cfvo type="max"/>
        <color rgb="FFF8696B"/>
        <color rgb="FFFFEB84"/>
        <color rgb="FF63BE7B"/>
      </colorScale>
    </cfRule>
  </conditionalFormatting>
  <conditionalFormatting sqref="AR35:AS39">
    <cfRule type="colorScale" priority="98">
      <colorScale>
        <cfvo type="min"/>
        <cfvo type="percentile" val="50"/>
        <cfvo type="max"/>
        <color rgb="FFF8696B"/>
        <color rgb="FFFFEB84"/>
        <color rgb="FF63BE7B"/>
      </colorScale>
    </cfRule>
  </conditionalFormatting>
  <conditionalFormatting sqref="AT35:AT39">
    <cfRule type="colorScale" priority="97">
      <colorScale>
        <cfvo type="min"/>
        <cfvo type="percentile" val="50"/>
        <cfvo type="max"/>
        <color rgb="FFF8696B"/>
        <color rgb="FFFFEB84"/>
        <color rgb="FF63BE7B"/>
      </colorScale>
    </cfRule>
  </conditionalFormatting>
  <conditionalFormatting sqref="AT35:AT39">
    <cfRule type="colorScale" priority="96">
      <colorScale>
        <cfvo type="min"/>
        <cfvo type="percentile" val="50"/>
        <cfvo type="max"/>
        <color rgb="FFF8696B"/>
        <color rgb="FFFFEB84"/>
        <color rgb="FF63BE7B"/>
      </colorScale>
    </cfRule>
  </conditionalFormatting>
  <conditionalFormatting sqref="AT35:AT39">
    <cfRule type="colorScale" priority="95">
      <colorScale>
        <cfvo type="min"/>
        <cfvo type="percentile" val="50"/>
        <cfvo type="max"/>
        <color rgb="FFF8696B"/>
        <color rgb="FFFFEB84"/>
        <color rgb="FF63BE7B"/>
      </colorScale>
    </cfRule>
  </conditionalFormatting>
  <conditionalFormatting sqref="AT35:AU39">
    <cfRule type="colorScale" priority="94">
      <colorScale>
        <cfvo type="min"/>
        <cfvo type="percentile" val="50"/>
        <cfvo type="max"/>
        <color rgb="FFF8696B"/>
        <color rgb="FFFFEB84"/>
        <color rgb="FF63BE7B"/>
      </colorScale>
    </cfRule>
  </conditionalFormatting>
  <conditionalFormatting sqref="AV35:AV39">
    <cfRule type="colorScale" priority="93">
      <colorScale>
        <cfvo type="min"/>
        <cfvo type="percentile" val="50"/>
        <cfvo type="max"/>
        <color rgb="FFF8696B"/>
        <color rgb="FFFFEB84"/>
        <color rgb="FF63BE7B"/>
      </colorScale>
    </cfRule>
  </conditionalFormatting>
  <conditionalFormatting sqref="AV35:AV39">
    <cfRule type="colorScale" priority="92">
      <colorScale>
        <cfvo type="min"/>
        <cfvo type="percentile" val="50"/>
        <cfvo type="max"/>
        <color rgb="FFF8696B"/>
        <color rgb="FFFFEB84"/>
        <color rgb="FF63BE7B"/>
      </colorScale>
    </cfRule>
  </conditionalFormatting>
  <conditionalFormatting sqref="AV35:AV39">
    <cfRule type="colorScale" priority="91">
      <colorScale>
        <cfvo type="min"/>
        <cfvo type="percentile" val="50"/>
        <cfvo type="max"/>
        <color rgb="FFF8696B"/>
        <color rgb="FFFFEB84"/>
        <color rgb="FF63BE7B"/>
      </colorScale>
    </cfRule>
  </conditionalFormatting>
  <conditionalFormatting sqref="AV35:AW39">
    <cfRule type="colorScale" priority="90">
      <colorScale>
        <cfvo type="min"/>
        <cfvo type="percentile" val="50"/>
        <cfvo type="max"/>
        <color rgb="FFF8696B"/>
        <color rgb="FFFFEB84"/>
        <color rgb="FF63BE7B"/>
      </colorScale>
    </cfRule>
  </conditionalFormatting>
  <conditionalFormatting sqref="AX35:AX39">
    <cfRule type="colorScale" priority="89">
      <colorScale>
        <cfvo type="min"/>
        <cfvo type="percentile" val="50"/>
        <cfvo type="max"/>
        <color rgb="FFF8696B"/>
        <color rgb="FFFFEB84"/>
        <color rgb="FF63BE7B"/>
      </colorScale>
    </cfRule>
  </conditionalFormatting>
  <conditionalFormatting sqref="AX35:AX39">
    <cfRule type="colorScale" priority="88">
      <colorScale>
        <cfvo type="min"/>
        <cfvo type="percentile" val="50"/>
        <cfvo type="max"/>
        <color rgb="FFF8696B"/>
        <color rgb="FFFFEB84"/>
        <color rgb="FF63BE7B"/>
      </colorScale>
    </cfRule>
  </conditionalFormatting>
  <conditionalFormatting sqref="AX35:AX39">
    <cfRule type="colorScale" priority="87">
      <colorScale>
        <cfvo type="min"/>
        <cfvo type="percentile" val="50"/>
        <cfvo type="max"/>
        <color rgb="FFF8696B"/>
        <color rgb="FFFFEB84"/>
        <color rgb="FF63BE7B"/>
      </colorScale>
    </cfRule>
  </conditionalFormatting>
  <conditionalFormatting sqref="AX35:AY39">
    <cfRule type="colorScale" priority="86">
      <colorScale>
        <cfvo type="min"/>
        <cfvo type="percentile" val="50"/>
        <cfvo type="max"/>
        <color rgb="FFF8696B"/>
        <color rgb="FFFFEB84"/>
        <color rgb="FF63BE7B"/>
      </colorScale>
    </cfRule>
  </conditionalFormatting>
  <conditionalFormatting sqref="AZ35:AZ39">
    <cfRule type="colorScale" priority="85">
      <colorScale>
        <cfvo type="min"/>
        <cfvo type="percentile" val="50"/>
        <cfvo type="max"/>
        <color rgb="FFF8696B"/>
        <color rgb="FFFFEB84"/>
        <color rgb="FF63BE7B"/>
      </colorScale>
    </cfRule>
  </conditionalFormatting>
  <conditionalFormatting sqref="AZ35:AZ39">
    <cfRule type="colorScale" priority="84">
      <colorScale>
        <cfvo type="min"/>
        <cfvo type="percentile" val="50"/>
        <cfvo type="max"/>
        <color rgb="FFF8696B"/>
        <color rgb="FFFFEB84"/>
        <color rgb="FF63BE7B"/>
      </colorScale>
    </cfRule>
  </conditionalFormatting>
  <conditionalFormatting sqref="AZ35:AZ39">
    <cfRule type="colorScale" priority="83">
      <colorScale>
        <cfvo type="min"/>
        <cfvo type="percentile" val="50"/>
        <cfvo type="max"/>
        <color rgb="FFF8696B"/>
        <color rgb="FFFFEB84"/>
        <color rgb="FF63BE7B"/>
      </colorScale>
    </cfRule>
  </conditionalFormatting>
  <conditionalFormatting sqref="AZ35:BA39">
    <cfRule type="colorScale" priority="82">
      <colorScale>
        <cfvo type="min"/>
        <cfvo type="percentile" val="50"/>
        <cfvo type="max"/>
        <color rgb="FFF8696B"/>
        <color rgb="FFFFEB84"/>
        <color rgb="FF63BE7B"/>
      </colorScale>
    </cfRule>
  </conditionalFormatting>
  <conditionalFormatting sqref="BB35:BB39">
    <cfRule type="colorScale" priority="81">
      <colorScale>
        <cfvo type="min"/>
        <cfvo type="percentile" val="50"/>
        <cfvo type="max"/>
        <color rgb="FFF8696B"/>
        <color rgb="FFFFEB84"/>
        <color rgb="FF63BE7B"/>
      </colorScale>
    </cfRule>
  </conditionalFormatting>
  <conditionalFormatting sqref="BB35:BB39">
    <cfRule type="colorScale" priority="80">
      <colorScale>
        <cfvo type="min"/>
        <cfvo type="percentile" val="50"/>
        <cfvo type="max"/>
        <color rgb="FFF8696B"/>
        <color rgb="FFFFEB84"/>
        <color rgb="FF63BE7B"/>
      </colorScale>
    </cfRule>
  </conditionalFormatting>
  <conditionalFormatting sqref="BB35:BB39">
    <cfRule type="colorScale" priority="79">
      <colorScale>
        <cfvo type="min"/>
        <cfvo type="percentile" val="50"/>
        <cfvo type="max"/>
        <color rgb="FFF8696B"/>
        <color rgb="FFFFEB84"/>
        <color rgb="FF63BE7B"/>
      </colorScale>
    </cfRule>
  </conditionalFormatting>
  <conditionalFormatting sqref="BB35:BC39">
    <cfRule type="colorScale" priority="78">
      <colorScale>
        <cfvo type="min"/>
        <cfvo type="percentile" val="50"/>
        <cfvo type="max"/>
        <color rgb="FFF8696B"/>
        <color rgb="FFFFEB84"/>
        <color rgb="FF63BE7B"/>
      </colorScale>
    </cfRule>
  </conditionalFormatting>
  <conditionalFormatting sqref="BD35:BD39">
    <cfRule type="colorScale" priority="77">
      <colorScale>
        <cfvo type="min"/>
        <cfvo type="percentile" val="50"/>
        <cfvo type="max"/>
        <color rgb="FFF8696B"/>
        <color rgb="FFFFEB84"/>
        <color rgb="FF63BE7B"/>
      </colorScale>
    </cfRule>
  </conditionalFormatting>
  <conditionalFormatting sqref="BD35:BD39">
    <cfRule type="colorScale" priority="76">
      <colorScale>
        <cfvo type="min"/>
        <cfvo type="percentile" val="50"/>
        <cfvo type="max"/>
        <color rgb="FFF8696B"/>
        <color rgb="FFFFEB84"/>
        <color rgb="FF63BE7B"/>
      </colorScale>
    </cfRule>
  </conditionalFormatting>
  <conditionalFormatting sqref="BD35:BD39">
    <cfRule type="colorScale" priority="75">
      <colorScale>
        <cfvo type="min"/>
        <cfvo type="percentile" val="50"/>
        <cfvo type="max"/>
        <color rgb="FFF8696B"/>
        <color rgb="FFFFEB84"/>
        <color rgb="FF63BE7B"/>
      </colorScale>
    </cfRule>
  </conditionalFormatting>
  <conditionalFormatting sqref="BD35:BE39">
    <cfRule type="colorScale" priority="74">
      <colorScale>
        <cfvo type="min"/>
        <cfvo type="percentile" val="50"/>
        <cfvo type="max"/>
        <color rgb="FFF8696B"/>
        <color rgb="FFFFEB84"/>
        <color rgb="FF63BE7B"/>
      </colorScale>
    </cfRule>
  </conditionalFormatting>
  <conditionalFormatting sqref="BF35:BF39">
    <cfRule type="colorScale" priority="73">
      <colorScale>
        <cfvo type="min"/>
        <cfvo type="percentile" val="50"/>
        <cfvo type="max"/>
        <color rgb="FFF8696B"/>
        <color rgb="FFFFEB84"/>
        <color rgb="FF63BE7B"/>
      </colorScale>
    </cfRule>
  </conditionalFormatting>
  <conditionalFormatting sqref="BF35:BF39">
    <cfRule type="colorScale" priority="72">
      <colorScale>
        <cfvo type="min"/>
        <cfvo type="percentile" val="50"/>
        <cfvo type="max"/>
        <color rgb="FFF8696B"/>
        <color rgb="FFFFEB84"/>
        <color rgb="FF63BE7B"/>
      </colorScale>
    </cfRule>
  </conditionalFormatting>
  <conditionalFormatting sqref="BF35:BF39">
    <cfRule type="colorScale" priority="71">
      <colorScale>
        <cfvo type="min"/>
        <cfvo type="percentile" val="50"/>
        <cfvo type="max"/>
        <color rgb="FFF8696B"/>
        <color rgb="FFFFEB84"/>
        <color rgb="FF63BE7B"/>
      </colorScale>
    </cfRule>
  </conditionalFormatting>
  <conditionalFormatting sqref="BF35:BG39">
    <cfRule type="colorScale" priority="70">
      <colorScale>
        <cfvo type="min"/>
        <cfvo type="percentile" val="50"/>
        <cfvo type="max"/>
        <color rgb="FFF8696B"/>
        <color rgb="FFFFEB84"/>
        <color rgb="FF63BE7B"/>
      </colorScale>
    </cfRule>
  </conditionalFormatting>
  <conditionalFormatting sqref="BH35:BH39">
    <cfRule type="colorScale" priority="69">
      <colorScale>
        <cfvo type="min"/>
        <cfvo type="percentile" val="50"/>
        <cfvo type="max"/>
        <color rgb="FFF8696B"/>
        <color rgb="FFFFEB84"/>
        <color rgb="FF63BE7B"/>
      </colorScale>
    </cfRule>
  </conditionalFormatting>
  <conditionalFormatting sqref="BH35:BH39">
    <cfRule type="colorScale" priority="68">
      <colorScale>
        <cfvo type="min"/>
        <cfvo type="percentile" val="50"/>
        <cfvo type="max"/>
        <color rgb="FFF8696B"/>
        <color rgb="FFFFEB84"/>
        <color rgb="FF63BE7B"/>
      </colorScale>
    </cfRule>
  </conditionalFormatting>
  <conditionalFormatting sqref="BH35:BH39">
    <cfRule type="colorScale" priority="67">
      <colorScale>
        <cfvo type="min"/>
        <cfvo type="percentile" val="50"/>
        <cfvo type="max"/>
        <color rgb="FFF8696B"/>
        <color rgb="FFFFEB84"/>
        <color rgb="FF63BE7B"/>
      </colorScale>
    </cfRule>
  </conditionalFormatting>
  <conditionalFormatting sqref="BH35:BI39">
    <cfRule type="colorScale" priority="66">
      <colorScale>
        <cfvo type="min"/>
        <cfvo type="percentile" val="50"/>
        <cfvo type="max"/>
        <color rgb="FFF8696B"/>
        <color rgb="FFFFEB84"/>
        <color rgb="FF63BE7B"/>
      </colorScale>
    </cfRule>
  </conditionalFormatting>
  <conditionalFormatting sqref="BJ35:BJ39">
    <cfRule type="colorScale" priority="65">
      <colorScale>
        <cfvo type="min"/>
        <cfvo type="percentile" val="50"/>
        <cfvo type="max"/>
        <color rgb="FFF8696B"/>
        <color rgb="FFFFEB84"/>
        <color rgb="FF63BE7B"/>
      </colorScale>
    </cfRule>
  </conditionalFormatting>
  <conditionalFormatting sqref="BJ35:BJ39">
    <cfRule type="colorScale" priority="64">
      <colorScale>
        <cfvo type="min"/>
        <cfvo type="percentile" val="50"/>
        <cfvo type="max"/>
        <color rgb="FFF8696B"/>
        <color rgb="FFFFEB84"/>
        <color rgb="FF63BE7B"/>
      </colorScale>
    </cfRule>
  </conditionalFormatting>
  <conditionalFormatting sqref="BJ35:BJ39">
    <cfRule type="colorScale" priority="63">
      <colorScale>
        <cfvo type="min"/>
        <cfvo type="percentile" val="50"/>
        <cfvo type="max"/>
        <color rgb="FFF8696B"/>
        <color rgb="FFFFEB84"/>
        <color rgb="FF63BE7B"/>
      </colorScale>
    </cfRule>
  </conditionalFormatting>
  <conditionalFormatting sqref="BJ35:BK39">
    <cfRule type="colorScale" priority="62">
      <colorScale>
        <cfvo type="min"/>
        <cfvo type="percentile" val="50"/>
        <cfvo type="max"/>
        <color rgb="FFF8696B"/>
        <color rgb="FFFFEB84"/>
        <color rgb="FF63BE7B"/>
      </colorScale>
    </cfRule>
  </conditionalFormatting>
  <conditionalFormatting sqref="BL35:BL39">
    <cfRule type="colorScale" priority="61">
      <colorScale>
        <cfvo type="min"/>
        <cfvo type="percentile" val="50"/>
        <cfvo type="max"/>
        <color rgb="FFF8696B"/>
        <color rgb="FFFFEB84"/>
        <color rgb="FF63BE7B"/>
      </colorScale>
    </cfRule>
  </conditionalFormatting>
  <conditionalFormatting sqref="BL35:BL39">
    <cfRule type="colorScale" priority="60">
      <colorScale>
        <cfvo type="min"/>
        <cfvo type="percentile" val="50"/>
        <cfvo type="max"/>
        <color rgb="FFF8696B"/>
        <color rgb="FFFFEB84"/>
        <color rgb="FF63BE7B"/>
      </colorScale>
    </cfRule>
  </conditionalFormatting>
  <conditionalFormatting sqref="BL35:BL39">
    <cfRule type="colorScale" priority="59">
      <colorScale>
        <cfvo type="min"/>
        <cfvo type="percentile" val="50"/>
        <cfvo type="max"/>
        <color rgb="FFF8696B"/>
        <color rgb="FFFFEB84"/>
        <color rgb="FF63BE7B"/>
      </colorScale>
    </cfRule>
  </conditionalFormatting>
  <conditionalFormatting sqref="BL35:BM39">
    <cfRule type="colorScale" priority="58">
      <colorScale>
        <cfvo type="min"/>
        <cfvo type="percentile" val="50"/>
        <cfvo type="max"/>
        <color rgb="FFF8696B"/>
        <color rgb="FFFFEB84"/>
        <color rgb="FF63BE7B"/>
      </colorScale>
    </cfRule>
  </conditionalFormatting>
  <conditionalFormatting sqref="H30:I34">
    <cfRule type="colorScale" priority="57">
      <colorScale>
        <cfvo type="min"/>
        <cfvo type="percentile" val="50"/>
        <cfvo type="max"/>
        <color rgb="FFF8696B"/>
        <color rgb="FFFFEB84"/>
        <color rgb="FF63BE7B"/>
      </colorScale>
    </cfRule>
  </conditionalFormatting>
  <conditionalFormatting sqref="J30:K34">
    <cfRule type="colorScale" priority="55">
      <colorScale>
        <cfvo type="min"/>
        <cfvo type="percentile" val="50"/>
        <cfvo type="max"/>
        <color rgb="FFF8696B"/>
        <color rgb="FFFFEB84"/>
        <color rgb="FF63BE7B"/>
      </colorScale>
    </cfRule>
  </conditionalFormatting>
  <conditionalFormatting sqref="J30:K34">
    <cfRule type="colorScale" priority="56">
      <colorScale>
        <cfvo type="min"/>
        <cfvo type="percentile" val="50"/>
        <cfvo type="max"/>
        <color rgb="FFF8696B"/>
        <color rgb="FFFFEB84"/>
        <color rgb="FF63BE7B"/>
      </colorScale>
    </cfRule>
  </conditionalFormatting>
  <conditionalFormatting sqref="L30:M34">
    <cfRule type="colorScale" priority="53">
      <colorScale>
        <cfvo type="min"/>
        <cfvo type="percentile" val="50"/>
        <cfvo type="max"/>
        <color rgb="FFF8696B"/>
        <color rgb="FFFFEB84"/>
        <color rgb="FF63BE7B"/>
      </colorScale>
    </cfRule>
  </conditionalFormatting>
  <conditionalFormatting sqref="L30:M34">
    <cfRule type="colorScale" priority="54">
      <colorScale>
        <cfvo type="min"/>
        <cfvo type="percentile" val="50"/>
        <cfvo type="max"/>
        <color rgb="FFF8696B"/>
        <color rgb="FFFFEB84"/>
        <color rgb="FF63BE7B"/>
      </colorScale>
    </cfRule>
  </conditionalFormatting>
  <conditionalFormatting sqref="N30:O34">
    <cfRule type="colorScale" priority="51">
      <colorScale>
        <cfvo type="min"/>
        <cfvo type="percentile" val="50"/>
        <cfvo type="max"/>
        <color rgb="FFF8696B"/>
        <color rgb="FFFFEB84"/>
        <color rgb="FF63BE7B"/>
      </colorScale>
    </cfRule>
  </conditionalFormatting>
  <conditionalFormatting sqref="N30:O34">
    <cfRule type="colorScale" priority="52">
      <colorScale>
        <cfvo type="min"/>
        <cfvo type="percentile" val="50"/>
        <cfvo type="max"/>
        <color rgb="FFF8696B"/>
        <color rgb="FFFFEB84"/>
        <color rgb="FF63BE7B"/>
      </colorScale>
    </cfRule>
  </conditionalFormatting>
  <conditionalFormatting sqref="P30:Q34">
    <cfRule type="colorScale" priority="49">
      <colorScale>
        <cfvo type="min"/>
        <cfvo type="percentile" val="50"/>
        <cfvo type="max"/>
        <color rgb="FFF8696B"/>
        <color rgb="FFFFEB84"/>
        <color rgb="FF63BE7B"/>
      </colorScale>
    </cfRule>
  </conditionalFormatting>
  <conditionalFormatting sqref="P30:Q34">
    <cfRule type="colorScale" priority="50">
      <colorScale>
        <cfvo type="min"/>
        <cfvo type="percentile" val="50"/>
        <cfvo type="max"/>
        <color rgb="FFF8696B"/>
        <color rgb="FFFFEB84"/>
        <color rgb="FF63BE7B"/>
      </colorScale>
    </cfRule>
  </conditionalFormatting>
  <conditionalFormatting sqref="R30:S34">
    <cfRule type="colorScale" priority="47">
      <colorScale>
        <cfvo type="min"/>
        <cfvo type="percentile" val="50"/>
        <cfvo type="max"/>
        <color rgb="FFF8696B"/>
        <color rgb="FFFFEB84"/>
        <color rgb="FF63BE7B"/>
      </colorScale>
    </cfRule>
  </conditionalFormatting>
  <conditionalFormatting sqref="R30:S34">
    <cfRule type="colorScale" priority="48">
      <colorScale>
        <cfvo type="min"/>
        <cfvo type="percentile" val="50"/>
        <cfvo type="max"/>
        <color rgb="FFF8696B"/>
        <color rgb="FFFFEB84"/>
        <color rgb="FF63BE7B"/>
      </colorScale>
    </cfRule>
  </conditionalFormatting>
  <conditionalFormatting sqref="T30:U34">
    <cfRule type="colorScale" priority="45">
      <colorScale>
        <cfvo type="min"/>
        <cfvo type="percentile" val="50"/>
        <cfvo type="max"/>
        <color rgb="FFF8696B"/>
        <color rgb="FFFFEB84"/>
        <color rgb="FF63BE7B"/>
      </colorScale>
    </cfRule>
  </conditionalFormatting>
  <conditionalFormatting sqref="T30:U34">
    <cfRule type="colorScale" priority="46">
      <colorScale>
        <cfvo type="min"/>
        <cfvo type="percentile" val="50"/>
        <cfvo type="max"/>
        <color rgb="FFF8696B"/>
        <color rgb="FFFFEB84"/>
        <color rgb="FF63BE7B"/>
      </colorScale>
    </cfRule>
  </conditionalFormatting>
  <conditionalFormatting sqref="V30:W34">
    <cfRule type="colorScale" priority="43">
      <colorScale>
        <cfvo type="min"/>
        <cfvo type="percentile" val="50"/>
        <cfvo type="max"/>
        <color rgb="FFF8696B"/>
        <color rgb="FFFFEB84"/>
        <color rgb="FF63BE7B"/>
      </colorScale>
    </cfRule>
  </conditionalFormatting>
  <conditionalFormatting sqref="V30:W34">
    <cfRule type="colorScale" priority="44">
      <colorScale>
        <cfvo type="min"/>
        <cfvo type="percentile" val="50"/>
        <cfvo type="max"/>
        <color rgb="FFF8696B"/>
        <color rgb="FFFFEB84"/>
        <color rgb="FF63BE7B"/>
      </colorScale>
    </cfRule>
  </conditionalFormatting>
  <conditionalFormatting sqref="X30:Y34">
    <cfRule type="colorScale" priority="41">
      <colorScale>
        <cfvo type="min"/>
        <cfvo type="percentile" val="50"/>
        <cfvo type="max"/>
        <color rgb="FFF8696B"/>
        <color rgb="FFFFEB84"/>
        <color rgb="FF63BE7B"/>
      </colorScale>
    </cfRule>
  </conditionalFormatting>
  <conditionalFormatting sqref="X30:Y34">
    <cfRule type="colorScale" priority="42">
      <colorScale>
        <cfvo type="min"/>
        <cfvo type="percentile" val="50"/>
        <cfvo type="max"/>
        <color rgb="FFF8696B"/>
        <color rgb="FFFFEB84"/>
        <color rgb="FF63BE7B"/>
      </colorScale>
    </cfRule>
  </conditionalFormatting>
  <conditionalFormatting sqref="Z30:AA34">
    <cfRule type="colorScale" priority="39">
      <colorScale>
        <cfvo type="min"/>
        <cfvo type="percentile" val="50"/>
        <cfvo type="max"/>
        <color rgb="FFF8696B"/>
        <color rgb="FFFFEB84"/>
        <color rgb="FF63BE7B"/>
      </colorScale>
    </cfRule>
  </conditionalFormatting>
  <conditionalFormatting sqref="Z30:AA34">
    <cfRule type="colorScale" priority="40">
      <colorScale>
        <cfvo type="min"/>
        <cfvo type="percentile" val="50"/>
        <cfvo type="max"/>
        <color rgb="FFF8696B"/>
        <color rgb="FFFFEB84"/>
        <color rgb="FF63BE7B"/>
      </colorScale>
    </cfRule>
  </conditionalFormatting>
  <conditionalFormatting sqref="AB30:AC34">
    <cfRule type="colorScale" priority="37">
      <colorScale>
        <cfvo type="min"/>
        <cfvo type="percentile" val="50"/>
        <cfvo type="max"/>
        <color rgb="FFF8696B"/>
        <color rgb="FFFFEB84"/>
        <color rgb="FF63BE7B"/>
      </colorScale>
    </cfRule>
  </conditionalFormatting>
  <conditionalFormatting sqref="AB30:AC34">
    <cfRule type="colorScale" priority="38">
      <colorScale>
        <cfvo type="min"/>
        <cfvo type="percentile" val="50"/>
        <cfvo type="max"/>
        <color rgb="FFF8696B"/>
        <color rgb="FFFFEB84"/>
        <color rgb="FF63BE7B"/>
      </colorScale>
    </cfRule>
  </conditionalFormatting>
  <conditionalFormatting sqref="AD30:AE34">
    <cfRule type="colorScale" priority="35">
      <colorScale>
        <cfvo type="min"/>
        <cfvo type="percentile" val="50"/>
        <cfvo type="max"/>
        <color rgb="FFF8696B"/>
        <color rgb="FFFFEB84"/>
        <color rgb="FF63BE7B"/>
      </colorScale>
    </cfRule>
  </conditionalFormatting>
  <conditionalFormatting sqref="AD30:AE34">
    <cfRule type="colorScale" priority="36">
      <colorScale>
        <cfvo type="min"/>
        <cfvo type="percentile" val="50"/>
        <cfvo type="max"/>
        <color rgb="FFF8696B"/>
        <color rgb="FFFFEB84"/>
        <color rgb="FF63BE7B"/>
      </colorScale>
    </cfRule>
  </conditionalFormatting>
  <conditionalFormatting sqref="AF30:AG34">
    <cfRule type="colorScale" priority="33">
      <colorScale>
        <cfvo type="min"/>
        <cfvo type="percentile" val="50"/>
        <cfvo type="max"/>
        <color rgb="FFF8696B"/>
        <color rgb="FFFFEB84"/>
        <color rgb="FF63BE7B"/>
      </colorScale>
    </cfRule>
  </conditionalFormatting>
  <conditionalFormatting sqref="AF30:AG34">
    <cfRule type="colorScale" priority="34">
      <colorScale>
        <cfvo type="min"/>
        <cfvo type="percentile" val="50"/>
        <cfvo type="max"/>
        <color rgb="FFF8696B"/>
        <color rgb="FFFFEB84"/>
        <color rgb="FF63BE7B"/>
      </colorScale>
    </cfRule>
  </conditionalFormatting>
  <conditionalFormatting sqref="AH30:AI34">
    <cfRule type="colorScale" priority="31">
      <colorScale>
        <cfvo type="min"/>
        <cfvo type="percentile" val="50"/>
        <cfvo type="max"/>
        <color rgb="FFF8696B"/>
        <color rgb="FFFFEB84"/>
        <color rgb="FF63BE7B"/>
      </colorScale>
    </cfRule>
  </conditionalFormatting>
  <conditionalFormatting sqref="AH30:AI34">
    <cfRule type="colorScale" priority="32">
      <colorScale>
        <cfvo type="min"/>
        <cfvo type="percentile" val="50"/>
        <cfvo type="max"/>
        <color rgb="FFF8696B"/>
        <color rgb="FFFFEB84"/>
        <color rgb="FF63BE7B"/>
      </colorScale>
    </cfRule>
  </conditionalFormatting>
  <conditionalFormatting sqref="AJ30:AK34">
    <cfRule type="colorScale" priority="29">
      <colorScale>
        <cfvo type="min"/>
        <cfvo type="percentile" val="50"/>
        <cfvo type="max"/>
        <color rgb="FFF8696B"/>
        <color rgb="FFFFEB84"/>
        <color rgb="FF63BE7B"/>
      </colorScale>
    </cfRule>
  </conditionalFormatting>
  <conditionalFormatting sqref="AJ30:AK34">
    <cfRule type="colorScale" priority="30">
      <colorScale>
        <cfvo type="min"/>
        <cfvo type="percentile" val="50"/>
        <cfvo type="max"/>
        <color rgb="FFF8696B"/>
        <color rgb="FFFFEB84"/>
        <color rgb="FF63BE7B"/>
      </colorScale>
    </cfRule>
  </conditionalFormatting>
  <conditionalFormatting sqref="AL30:AM34">
    <cfRule type="colorScale" priority="27">
      <colorScale>
        <cfvo type="min"/>
        <cfvo type="percentile" val="50"/>
        <cfvo type="max"/>
        <color rgb="FFF8696B"/>
        <color rgb="FFFFEB84"/>
        <color rgb="FF63BE7B"/>
      </colorScale>
    </cfRule>
  </conditionalFormatting>
  <conditionalFormatting sqref="AL30:AM34">
    <cfRule type="colorScale" priority="28">
      <colorScale>
        <cfvo type="min"/>
        <cfvo type="percentile" val="50"/>
        <cfvo type="max"/>
        <color rgb="FFF8696B"/>
        <color rgb="FFFFEB84"/>
        <color rgb="FF63BE7B"/>
      </colorScale>
    </cfRule>
  </conditionalFormatting>
  <conditionalFormatting sqref="AN30:AO34">
    <cfRule type="colorScale" priority="25">
      <colorScale>
        <cfvo type="min"/>
        <cfvo type="percentile" val="50"/>
        <cfvo type="max"/>
        <color rgb="FFF8696B"/>
        <color rgb="FFFFEB84"/>
        <color rgb="FF63BE7B"/>
      </colorScale>
    </cfRule>
  </conditionalFormatting>
  <conditionalFormatting sqref="AN30:AO34">
    <cfRule type="colorScale" priority="26">
      <colorScale>
        <cfvo type="min"/>
        <cfvo type="percentile" val="50"/>
        <cfvo type="max"/>
        <color rgb="FFF8696B"/>
        <color rgb="FFFFEB84"/>
        <color rgb="FF63BE7B"/>
      </colorScale>
    </cfRule>
  </conditionalFormatting>
  <conditionalFormatting sqref="AP30:AQ34">
    <cfRule type="colorScale" priority="23">
      <colorScale>
        <cfvo type="min"/>
        <cfvo type="percentile" val="50"/>
        <cfvo type="max"/>
        <color rgb="FFF8696B"/>
        <color rgb="FFFFEB84"/>
        <color rgb="FF63BE7B"/>
      </colorScale>
    </cfRule>
  </conditionalFormatting>
  <conditionalFormatting sqref="AP30:AQ34">
    <cfRule type="colorScale" priority="24">
      <colorScale>
        <cfvo type="min"/>
        <cfvo type="percentile" val="50"/>
        <cfvo type="max"/>
        <color rgb="FFF8696B"/>
        <color rgb="FFFFEB84"/>
        <color rgb="FF63BE7B"/>
      </colorScale>
    </cfRule>
  </conditionalFormatting>
  <conditionalFormatting sqref="AR30:AS34">
    <cfRule type="colorScale" priority="21">
      <colorScale>
        <cfvo type="min"/>
        <cfvo type="percentile" val="50"/>
        <cfvo type="max"/>
        <color rgb="FFF8696B"/>
        <color rgb="FFFFEB84"/>
        <color rgb="FF63BE7B"/>
      </colorScale>
    </cfRule>
  </conditionalFormatting>
  <conditionalFormatting sqref="AR30:AS34">
    <cfRule type="colorScale" priority="22">
      <colorScale>
        <cfvo type="min"/>
        <cfvo type="percentile" val="50"/>
        <cfvo type="max"/>
        <color rgb="FFF8696B"/>
        <color rgb="FFFFEB84"/>
        <color rgb="FF63BE7B"/>
      </colorScale>
    </cfRule>
  </conditionalFormatting>
  <conditionalFormatting sqref="AT30:AU34">
    <cfRule type="colorScale" priority="19">
      <colorScale>
        <cfvo type="min"/>
        <cfvo type="percentile" val="50"/>
        <cfvo type="max"/>
        <color rgb="FFF8696B"/>
        <color rgb="FFFFEB84"/>
        <color rgb="FF63BE7B"/>
      </colorScale>
    </cfRule>
  </conditionalFormatting>
  <conditionalFormatting sqref="AT30:AU34">
    <cfRule type="colorScale" priority="20">
      <colorScale>
        <cfvo type="min"/>
        <cfvo type="percentile" val="50"/>
        <cfvo type="max"/>
        <color rgb="FFF8696B"/>
        <color rgb="FFFFEB84"/>
        <color rgb="FF63BE7B"/>
      </colorScale>
    </cfRule>
  </conditionalFormatting>
  <conditionalFormatting sqref="AV30:AW34">
    <cfRule type="colorScale" priority="17">
      <colorScale>
        <cfvo type="min"/>
        <cfvo type="percentile" val="50"/>
        <cfvo type="max"/>
        <color rgb="FFF8696B"/>
        <color rgb="FFFFEB84"/>
        <color rgb="FF63BE7B"/>
      </colorScale>
    </cfRule>
  </conditionalFormatting>
  <conditionalFormatting sqref="AV30:AW34">
    <cfRule type="colorScale" priority="18">
      <colorScale>
        <cfvo type="min"/>
        <cfvo type="percentile" val="50"/>
        <cfvo type="max"/>
        <color rgb="FFF8696B"/>
        <color rgb="FFFFEB84"/>
        <color rgb="FF63BE7B"/>
      </colorScale>
    </cfRule>
  </conditionalFormatting>
  <conditionalFormatting sqref="AX30:AY34">
    <cfRule type="colorScale" priority="15">
      <colorScale>
        <cfvo type="min"/>
        <cfvo type="percentile" val="50"/>
        <cfvo type="max"/>
        <color rgb="FFF8696B"/>
        <color rgb="FFFFEB84"/>
        <color rgb="FF63BE7B"/>
      </colorScale>
    </cfRule>
  </conditionalFormatting>
  <conditionalFormatting sqref="AX30:AY34">
    <cfRule type="colorScale" priority="16">
      <colorScale>
        <cfvo type="min"/>
        <cfvo type="percentile" val="50"/>
        <cfvo type="max"/>
        <color rgb="FFF8696B"/>
        <color rgb="FFFFEB84"/>
        <color rgb="FF63BE7B"/>
      </colorScale>
    </cfRule>
  </conditionalFormatting>
  <conditionalFormatting sqref="AZ30:BA34">
    <cfRule type="colorScale" priority="13">
      <colorScale>
        <cfvo type="min"/>
        <cfvo type="percentile" val="50"/>
        <cfvo type="max"/>
        <color rgb="FFF8696B"/>
        <color rgb="FFFFEB84"/>
        <color rgb="FF63BE7B"/>
      </colorScale>
    </cfRule>
  </conditionalFormatting>
  <conditionalFormatting sqref="AZ30:BA34">
    <cfRule type="colorScale" priority="14">
      <colorScale>
        <cfvo type="min"/>
        <cfvo type="percentile" val="50"/>
        <cfvo type="max"/>
        <color rgb="FFF8696B"/>
        <color rgb="FFFFEB84"/>
        <color rgb="FF63BE7B"/>
      </colorScale>
    </cfRule>
  </conditionalFormatting>
  <conditionalFormatting sqref="BB30:BC34">
    <cfRule type="colorScale" priority="11">
      <colorScale>
        <cfvo type="min"/>
        <cfvo type="percentile" val="50"/>
        <cfvo type="max"/>
        <color rgb="FFF8696B"/>
        <color rgb="FFFFEB84"/>
        <color rgb="FF63BE7B"/>
      </colorScale>
    </cfRule>
  </conditionalFormatting>
  <conditionalFormatting sqref="BB30:BC34">
    <cfRule type="colorScale" priority="12">
      <colorScale>
        <cfvo type="min"/>
        <cfvo type="percentile" val="50"/>
        <cfvo type="max"/>
        <color rgb="FFF8696B"/>
        <color rgb="FFFFEB84"/>
        <color rgb="FF63BE7B"/>
      </colorScale>
    </cfRule>
  </conditionalFormatting>
  <conditionalFormatting sqref="BD30:BE34">
    <cfRule type="colorScale" priority="9">
      <colorScale>
        <cfvo type="min"/>
        <cfvo type="percentile" val="50"/>
        <cfvo type="max"/>
        <color rgb="FFF8696B"/>
        <color rgb="FFFFEB84"/>
        <color rgb="FF63BE7B"/>
      </colorScale>
    </cfRule>
  </conditionalFormatting>
  <conditionalFormatting sqref="BD30:BE34">
    <cfRule type="colorScale" priority="10">
      <colorScale>
        <cfvo type="min"/>
        <cfvo type="percentile" val="50"/>
        <cfvo type="max"/>
        <color rgb="FFF8696B"/>
        <color rgb="FFFFEB84"/>
        <color rgb="FF63BE7B"/>
      </colorScale>
    </cfRule>
  </conditionalFormatting>
  <conditionalFormatting sqref="BF30:BG34">
    <cfRule type="colorScale" priority="7">
      <colorScale>
        <cfvo type="min"/>
        <cfvo type="percentile" val="50"/>
        <cfvo type="max"/>
        <color rgb="FFF8696B"/>
        <color rgb="FFFFEB84"/>
        <color rgb="FF63BE7B"/>
      </colorScale>
    </cfRule>
  </conditionalFormatting>
  <conditionalFormatting sqref="BF30:BG34">
    <cfRule type="colorScale" priority="8">
      <colorScale>
        <cfvo type="min"/>
        <cfvo type="percentile" val="50"/>
        <cfvo type="max"/>
        <color rgb="FFF8696B"/>
        <color rgb="FFFFEB84"/>
        <color rgb="FF63BE7B"/>
      </colorScale>
    </cfRule>
  </conditionalFormatting>
  <conditionalFormatting sqref="BH30:BI34">
    <cfRule type="colorScale" priority="5">
      <colorScale>
        <cfvo type="min"/>
        <cfvo type="percentile" val="50"/>
        <cfvo type="max"/>
        <color rgb="FFF8696B"/>
        <color rgb="FFFFEB84"/>
        <color rgb="FF63BE7B"/>
      </colorScale>
    </cfRule>
  </conditionalFormatting>
  <conditionalFormatting sqref="BH30:BI34">
    <cfRule type="colorScale" priority="6">
      <colorScale>
        <cfvo type="min"/>
        <cfvo type="percentile" val="50"/>
        <cfvo type="max"/>
        <color rgb="FFF8696B"/>
        <color rgb="FFFFEB84"/>
        <color rgb="FF63BE7B"/>
      </colorScale>
    </cfRule>
  </conditionalFormatting>
  <conditionalFormatting sqref="BJ30:BK34">
    <cfRule type="colorScale" priority="3">
      <colorScale>
        <cfvo type="min"/>
        <cfvo type="percentile" val="50"/>
        <cfvo type="max"/>
        <color rgb="FFF8696B"/>
        <color rgb="FFFFEB84"/>
        <color rgb="FF63BE7B"/>
      </colorScale>
    </cfRule>
  </conditionalFormatting>
  <conditionalFormatting sqref="BJ30:BK34">
    <cfRule type="colorScale" priority="4">
      <colorScale>
        <cfvo type="min"/>
        <cfvo type="percentile" val="50"/>
        <cfvo type="max"/>
        <color rgb="FFF8696B"/>
        <color rgb="FFFFEB84"/>
        <color rgb="FF63BE7B"/>
      </colorScale>
    </cfRule>
  </conditionalFormatting>
  <conditionalFormatting sqref="BL30:BM34">
    <cfRule type="colorScale" priority="1">
      <colorScale>
        <cfvo type="min"/>
        <cfvo type="percentile" val="50"/>
        <cfvo type="max"/>
        <color rgb="FFF8696B"/>
        <color rgb="FFFFEB84"/>
        <color rgb="FF63BE7B"/>
      </colorScale>
    </cfRule>
  </conditionalFormatting>
  <conditionalFormatting sqref="BL30:BM34">
    <cfRule type="colorScale" priority="2">
      <colorScale>
        <cfvo type="min"/>
        <cfvo type="percentile" val="50"/>
        <cfvo type="max"/>
        <color rgb="FFF8696B"/>
        <color rgb="FFFFEB84"/>
        <color rgb="FF63BE7B"/>
      </colorScale>
    </cfRule>
  </conditionalFormatting>
  <pageMargins left="0.7" right="0.7" top="0.75" bottom="0.75" header="0.3" footer="0.3"/>
  <pageSetup orientation="portrait" r:id="rId1"/>
  <headerFooter alignWithMargins="0"/>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7"/>
  <sheetViews>
    <sheetView workbookViewId="0">
      <selection activeCell="A26" sqref="A26:C37"/>
    </sheetView>
  </sheetViews>
  <sheetFormatPr defaultRowHeight="18.75" x14ac:dyDescent="0.25"/>
  <cols>
    <col min="1" max="1" width="4.140625" style="53" bestFit="1" customWidth="1"/>
    <col min="2" max="2" width="45.85546875" style="52" bestFit="1" customWidth="1"/>
    <col min="3" max="3" width="5.140625" style="55" bestFit="1" customWidth="1"/>
    <col min="4" max="8" width="4.85546875" style="53" bestFit="1" customWidth="1"/>
    <col min="9" max="9" width="5.140625" style="55" bestFit="1" customWidth="1"/>
    <col min="10" max="10" width="14.85546875" style="53" bestFit="1" customWidth="1"/>
    <col min="11" max="11" width="9.140625" style="53"/>
    <col min="12" max="12" width="4.140625" style="53" bestFit="1" customWidth="1"/>
    <col min="13" max="13" width="45.85546875" style="53" bestFit="1" customWidth="1"/>
    <col min="14" max="14" width="4.5703125" style="53" bestFit="1" customWidth="1"/>
    <col min="15" max="16384" width="9.140625" style="53"/>
  </cols>
  <sheetData>
    <row r="1" spans="2:10" s="35" customFormat="1" x14ac:dyDescent="0.25">
      <c r="B1" s="36"/>
      <c r="D1" s="35">
        <v>1</v>
      </c>
      <c r="E1" s="35">
        <v>2</v>
      </c>
      <c r="F1" s="35">
        <v>3</v>
      </c>
      <c r="G1" s="35">
        <v>4</v>
      </c>
      <c r="H1" s="35">
        <v>5</v>
      </c>
      <c r="I1" s="124" t="s">
        <v>409</v>
      </c>
    </row>
    <row r="2" spans="2:10" s="34" customFormat="1" x14ac:dyDescent="0.25">
      <c r="B2" s="36" t="s">
        <v>353</v>
      </c>
      <c r="C2" s="124" t="s">
        <v>408</v>
      </c>
      <c r="D2" s="34">
        <v>3</v>
      </c>
      <c r="E2" s="34">
        <v>0</v>
      </c>
      <c r="F2" s="34">
        <v>10</v>
      </c>
      <c r="G2" s="34">
        <v>3</v>
      </c>
      <c r="H2" s="34">
        <v>7</v>
      </c>
      <c r="I2" s="124"/>
    </row>
    <row r="3" spans="2:10" s="34" customFormat="1" x14ac:dyDescent="0.25">
      <c r="B3" s="36" t="s">
        <v>354</v>
      </c>
      <c r="C3" s="124"/>
      <c r="D3" s="34">
        <v>2</v>
      </c>
      <c r="E3" s="34">
        <v>4</v>
      </c>
      <c r="F3" s="34">
        <v>10</v>
      </c>
      <c r="G3" s="34">
        <v>4</v>
      </c>
      <c r="H3" s="34">
        <v>3</v>
      </c>
      <c r="I3" s="124"/>
    </row>
    <row r="4" spans="2:10" s="34" customFormat="1" x14ac:dyDescent="0.25">
      <c r="B4" s="36" t="s">
        <v>355</v>
      </c>
      <c r="C4" s="124"/>
      <c r="D4" s="34">
        <v>3</v>
      </c>
      <c r="E4" s="34">
        <v>5</v>
      </c>
      <c r="F4" s="34">
        <v>9</v>
      </c>
      <c r="G4" s="34">
        <v>2</v>
      </c>
      <c r="H4" s="34">
        <v>4</v>
      </c>
      <c r="I4" s="124"/>
    </row>
    <row r="5" spans="2:10" s="34" customFormat="1" x14ac:dyDescent="0.25">
      <c r="B5" s="36" t="s">
        <v>356</v>
      </c>
      <c r="C5" s="124"/>
      <c r="D5" s="34">
        <v>1</v>
      </c>
      <c r="E5" s="34">
        <v>4</v>
      </c>
      <c r="F5" s="34">
        <v>8</v>
      </c>
      <c r="G5" s="34">
        <v>7</v>
      </c>
      <c r="H5" s="34">
        <v>3</v>
      </c>
      <c r="I5" s="124"/>
    </row>
    <row r="6" spans="2:10" s="34" customFormat="1" x14ac:dyDescent="0.25">
      <c r="B6" s="36" t="s">
        <v>357</v>
      </c>
      <c r="C6" s="124"/>
      <c r="D6" s="34">
        <v>5</v>
      </c>
      <c r="E6" s="34">
        <v>3</v>
      </c>
      <c r="F6" s="34">
        <v>7</v>
      </c>
      <c r="G6" s="34">
        <v>4</v>
      </c>
      <c r="H6" s="34">
        <v>4</v>
      </c>
      <c r="I6" s="124"/>
    </row>
    <row r="7" spans="2:10" s="34" customFormat="1" x14ac:dyDescent="0.25">
      <c r="B7" s="36" t="s">
        <v>358</v>
      </c>
      <c r="C7" s="124"/>
      <c r="D7" s="34">
        <v>7</v>
      </c>
      <c r="E7" s="34">
        <v>8</v>
      </c>
      <c r="F7" s="34">
        <v>6</v>
      </c>
      <c r="G7" s="34">
        <v>0</v>
      </c>
      <c r="H7" s="34">
        <v>2</v>
      </c>
      <c r="I7" s="124"/>
    </row>
    <row r="8" spans="2:10" s="34" customFormat="1" x14ac:dyDescent="0.25">
      <c r="B8" s="36" t="s">
        <v>400</v>
      </c>
      <c r="C8" s="124"/>
      <c r="D8" s="34">
        <v>3</v>
      </c>
      <c r="E8" s="34">
        <v>6</v>
      </c>
      <c r="F8" s="34">
        <v>8</v>
      </c>
      <c r="G8" s="34">
        <v>0</v>
      </c>
      <c r="H8" s="34">
        <v>6</v>
      </c>
      <c r="I8" s="124"/>
    </row>
    <row r="9" spans="2:10" s="34" customFormat="1" x14ac:dyDescent="0.25">
      <c r="B9" s="36" t="s">
        <v>359</v>
      </c>
      <c r="C9" s="124"/>
      <c r="D9" s="34">
        <v>3</v>
      </c>
      <c r="E9" s="34">
        <v>3</v>
      </c>
      <c r="F9" s="34">
        <v>11</v>
      </c>
      <c r="G9" s="34">
        <v>0</v>
      </c>
      <c r="H9" s="34">
        <v>6</v>
      </c>
      <c r="I9" s="124"/>
    </row>
    <row r="10" spans="2:10" s="34" customFormat="1" x14ac:dyDescent="0.25">
      <c r="B10" s="36" t="s">
        <v>351</v>
      </c>
      <c r="C10" s="124"/>
      <c r="D10" s="34">
        <v>2</v>
      </c>
      <c r="E10" s="34">
        <v>2</v>
      </c>
      <c r="F10" s="34">
        <v>11</v>
      </c>
      <c r="G10" s="34">
        <v>4</v>
      </c>
      <c r="H10" s="34">
        <v>4</v>
      </c>
      <c r="I10" s="124"/>
    </row>
    <row r="11" spans="2:10" s="34" customFormat="1" x14ac:dyDescent="0.25">
      <c r="B11" s="36" t="s">
        <v>352</v>
      </c>
      <c r="C11" s="124"/>
      <c r="D11" s="34">
        <v>2</v>
      </c>
      <c r="E11" s="34">
        <v>3</v>
      </c>
      <c r="F11" s="34">
        <v>11</v>
      </c>
      <c r="G11" s="34">
        <v>1</v>
      </c>
      <c r="H11" s="34">
        <v>6</v>
      </c>
      <c r="I11" s="124"/>
    </row>
    <row r="12" spans="2:10" s="35" customFormat="1" x14ac:dyDescent="0.25">
      <c r="B12" s="36"/>
      <c r="D12" s="35">
        <v>1</v>
      </c>
      <c r="E12" s="35">
        <v>2</v>
      </c>
      <c r="F12" s="35">
        <v>3</v>
      </c>
      <c r="G12" s="35">
        <v>4</v>
      </c>
      <c r="H12" s="35">
        <v>5</v>
      </c>
    </row>
    <row r="13" spans="2:10" s="49" customFormat="1" ht="18.75" customHeight="1" x14ac:dyDescent="0.3">
      <c r="B13" s="50"/>
      <c r="C13" s="50"/>
      <c r="I13" s="50"/>
    </row>
    <row r="14" spans="2:10" s="34" customFormat="1" x14ac:dyDescent="0.25">
      <c r="C14" s="35"/>
      <c r="D14" s="35" t="s">
        <v>410</v>
      </c>
      <c r="E14" s="35" t="s">
        <v>411</v>
      </c>
      <c r="F14" s="35" t="s">
        <v>412</v>
      </c>
      <c r="G14" s="35" t="s">
        <v>413</v>
      </c>
      <c r="H14" s="35" t="s">
        <v>414</v>
      </c>
      <c r="I14" s="35"/>
      <c r="J14" s="35" t="s">
        <v>415</v>
      </c>
    </row>
    <row r="15" spans="2:10" s="34" customFormat="1" x14ac:dyDescent="0.25">
      <c r="B15" s="36" t="s">
        <v>353</v>
      </c>
      <c r="C15" s="35"/>
      <c r="D15" s="34">
        <f t="shared" ref="D15:D24" si="0">D2*$D$1</f>
        <v>3</v>
      </c>
      <c r="E15" s="34">
        <f t="shared" ref="E15:E24" si="1">E2*$E$1</f>
        <v>0</v>
      </c>
      <c r="F15" s="34">
        <f t="shared" ref="F15:F24" si="2">F2*$F$1</f>
        <v>30</v>
      </c>
      <c r="G15" s="34">
        <f t="shared" ref="G15:G24" si="3">G2*$G$1</f>
        <v>12</v>
      </c>
      <c r="H15" s="34">
        <f t="shared" ref="H15:H24" si="4">H2*$H$1</f>
        <v>35</v>
      </c>
      <c r="I15" s="35"/>
      <c r="J15" s="34">
        <f>SUM(D15:I15)</f>
        <v>80</v>
      </c>
    </row>
    <row r="16" spans="2:10" s="34" customFormat="1" x14ac:dyDescent="0.25">
      <c r="B16" s="36" t="s">
        <v>354</v>
      </c>
      <c r="C16" s="35"/>
      <c r="D16" s="34">
        <f t="shared" si="0"/>
        <v>2</v>
      </c>
      <c r="E16" s="34">
        <f t="shared" si="1"/>
        <v>8</v>
      </c>
      <c r="F16" s="34">
        <f t="shared" si="2"/>
        <v>30</v>
      </c>
      <c r="G16" s="34">
        <f t="shared" si="3"/>
        <v>16</v>
      </c>
      <c r="H16" s="34">
        <f t="shared" si="4"/>
        <v>15</v>
      </c>
      <c r="I16" s="35"/>
      <c r="J16" s="34">
        <f t="shared" ref="J16:J24" si="5">SUM(D16:I16)</f>
        <v>71</v>
      </c>
    </row>
    <row r="17" spans="1:10" s="34" customFormat="1" x14ac:dyDescent="0.25">
      <c r="B17" s="36" t="s">
        <v>355</v>
      </c>
      <c r="C17" s="35"/>
      <c r="D17" s="34">
        <f t="shared" si="0"/>
        <v>3</v>
      </c>
      <c r="E17" s="34">
        <f t="shared" si="1"/>
        <v>10</v>
      </c>
      <c r="F17" s="34">
        <f t="shared" si="2"/>
        <v>27</v>
      </c>
      <c r="G17" s="34">
        <f t="shared" si="3"/>
        <v>8</v>
      </c>
      <c r="H17" s="34">
        <f t="shared" si="4"/>
        <v>20</v>
      </c>
      <c r="I17" s="35"/>
      <c r="J17" s="34">
        <f t="shared" si="5"/>
        <v>68</v>
      </c>
    </row>
    <row r="18" spans="1:10" s="34" customFormat="1" x14ac:dyDescent="0.25">
      <c r="B18" s="36" t="s">
        <v>356</v>
      </c>
      <c r="C18" s="35"/>
      <c r="D18" s="34">
        <f t="shared" si="0"/>
        <v>1</v>
      </c>
      <c r="E18" s="34">
        <f t="shared" si="1"/>
        <v>8</v>
      </c>
      <c r="F18" s="34">
        <f t="shared" si="2"/>
        <v>24</v>
      </c>
      <c r="G18" s="34">
        <f t="shared" si="3"/>
        <v>28</v>
      </c>
      <c r="H18" s="34">
        <f t="shared" si="4"/>
        <v>15</v>
      </c>
      <c r="I18" s="35"/>
      <c r="J18" s="34">
        <f t="shared" si="5"/>
        <v>76</v>
      </c>
    </row>
    <row r="19" spans="1:10" s="34" customFormat="1" x14ac:dyDescent="0.25">
      <c r="B19" s="36" t="s">
        <v>357</v>
      </c>
      <c r="C19" s="35"/>
      <c r="D19" s="34">
        <f t="shared" si="0"/>
        <v>5</v>
      </c>
      <c r="E19" s="34">
        <f t="shared" si="1"/>
        <v>6</v>
      </c>
      <c r="F19" s="34">
        <f t="shared" si="2"/>
        <v>21</v>
      </c>
      <c r="G19" s="34">
        <f t="shared" si="3"/>
        <v>16</v>
      </c>
      <c r="H19" s="34">
        <f t="shared" si="4"/>
        <v>20</v>
      </c>
      <c r="I19" s="35"/>
      <c r="J19" s="34">
        <f t="shared" si="5"/>
        <v>68</v>
      </c>
    </row>
    <row r="20" spans="1:10" s="34" customFormat="1" x14ac:dyDescent="0.25">
      <c r="B20" s="36" t="s">
        <v>358</v>
      </c>
      <c r="C20" s="35"/>
      <c r="D20" s="34">
        <f t="shared" si="0"/>
        <v>7</v>
      </c>
      <c r="E20" s="34">
        <f t="shared" si="1"/>
        <v>16</v>
      </c>
      <c r="F20" s="34">
        <f t="shared" si="2"/>
        <v>18</v>
      </c>
      <c r="G20" s="34">
        <f t="shared" si="3"/>
        <v>0</v>
      </c>
      <c r="H20" s="34">
        <f t="shared" si="4"/>
        <v>10</v>
      </c>
      <c r="I20" s="35"/>
      <c r="J20" s="34">
        <f t="shared" si="5"/>
        <v>51</v>
      </c>
    </row>
    <row r="21" spans="1:10" s="34" customFormat="1" x14ac:dyDescent="0.25">
      <c r="B21" s="36" t="s">
        <v>349</v>
      </c>
      <c r="C21" s="35"/>
      <c r="D21" s="34">
        <f t="shared" si="0"/>
        <v>3</v>
      </c>
      <c r="E21" s="34">
        <f t="shared" si="1"/>
        <v>12</v>
      </c>
      <c r="F21" s="34">
        <f t="shared" si="2"/>
        <v>24</v>
      </c>
      <c r="G21" s="34">
        <f t="shared" si="3"/>
        <v>0</v>
      </c>
      <c r="H21" s="34">
        <f t="shared" si="4"/>
        <v>30</v>
      </c>
      <c r="I21" s="35"/>
      <c r="J21" s="34">
        <f t="shared" si="5"/>
        <v>69</v>
      </c>
    </row>
    <row r="22" spans="1:10" s="34" customFormat="1" x14ac:dyDescent="0.25">
      <c r="B22" s="36" t="s">
        <v>359</v>
      </c>
      <c r="C22" s="35"/>
      <c r="D22" s="34">
        <f t="shared" si="0"/>
        <v>3</v>
      </c>
      <c r="E22" s="34">
        <f t="shared" si="1"/>
        <v>6</v>
      </c>
      <c r="F22" s="34">
        <f t="shared" si="2"/>
        <v>33</v>
      </c>
      <c r="G22" s="34">
        <f t="shared" si="3"/>
        <v>0</v>
      </c>
      <c r="H22" s="34">
        <f t="shared" si="4"/>
        <v>30</v>
      </c>
      <c r="I22" s="35"/>
      <c r="J22" s="34">
        <f t="shared" si="5"/>
        <v>72</v>
      </c>
    </row>
    <row r="23" spans="1:10" s="34" customFormat="1" x14ac:dyDescent="0.25">
      <c r="B23" s="36" t="s">
        <v>351</v>
      </c>
      <c r="C23" s="35"/>
      <c r="D23" s="34">
        <f t="shared" si="0"/>
        <v>2</v>
      </c>
      <c r="E23" s="34">
        <f t="shared" si="1"/>
        <v>4</v>
      </c>
      <c r="F23" s="34">
        <f t="shared" si="2"/>
        <v>33</v>
      </c>
      <c r="G23" s="34">
        <f t="shared" si="3"/>
        <v>16</v>
      </c>
      <c r="H23" s="34">
        <f t="shared" si="4"/>
        <v>20</v>
      </c>
      <c r="I23" s="35"/>
      <c r="J23" s="34">
        <f t="shared" si="5"/>
        <v>75</v>
      </c>
    </row>
    <row r="24" spans="1:10" s="34" customFormat="1" x14ac:dyDescent="0.25">
      <c r="B24" s="36" t="s">
        <v>352</v>
      </c>
      <c r="C24" s="35"/>
      <c r="D24" s="34">
        <f t="shared" si="0"/>
        <v>2</v>
      </c>
      <c r="E24" s="34">
        <f t="shared" si="1"/>
        <v>6</v>
      </c>
      <c r="F24" s="34">
        <f t="shared" si="2"/>
        <v>33</v>
      </c>
      <c r="G24" s="34">
        <f t="shared" si="3"/>
        <v>4</v>
      </c>
      <c r="H24" s="34">
        <f t="shared" si="4"/>
        <v>30</v>
      </c>
      <c r="I24" s="35"/>
      <c r="J24" s="34">
        <f t="shared" si="5"/>
        <v>75</v>
      </c>
    </row>
    <row r="26" spans="1:10" ht="18.75" customHeight="1" x14ac:dyDescent="0.25">
      <c r="A26" s="125" t="s">
        <v>428</v>
      </c>
      <c r="B26" s="125"/>
      <c r="C26" s="125"/>
    </row>
    <row r="27" spans="1:10" x14ac:dyDescent="0.25">
      <c r="A27" s="125"/>
      <c r="B27" s="125"/>
      <c r="C27" s="125"/>
    </row>
    <row r="28" spans="1:10" x14ac:dyDescent="0.25">
      <c r="A28" s="37">
        <v>1</v>
      </c>
      <c r="B28" s="38" t="s">
        <v>358</v>
      </c>
      <c r="C28" s="38"/>
    </row>
    <row r="29" spans="1:10" x14ac:dyDescent="0.25">
      <c r="A29" s="57">
        <v>2</v>
      </c>
      <c r="B29" s="58" t="s">
        <v>355</v>
      </c>
      <c r="C29" s="131" t="s">
        <v>419</v>
      </c>
    </row>
    <row r="30" spans="1:10" x14ac:dyDescent="0.25">
      <c r="A30" s="57">
        <v>3</v>
      </c>
      <c r="B30" s="58" t="s">
        <v>357</v>
      </c>
      <c r="C30" s="131"/>
    </row>
    <row r="31" spans="1:10" x14ac:dyDescent="0.25">
      <c r="A31" s="37">
        <v>4</v>
      </c>
      <c r="B31" s="38" t="s">
        <v>349</v>
      </c>
      <c r="C31" s="38"/>
    </row>
    <row r="32" spans="1:10" x14ac:dyDescent="0.25">
      <c r="A32" s="37">
        <v>5</v>
      </c>
      <c r="B32" s="38" t="s">
        <v>354</v>
      </c>
      <c r="C32" s="38"/>
    </row>
    <row r="33" spans="1:3" x14ac:dyDescent="0.25">
      <c r="A33" s="37">
        <v>6</v>
      </c>
      <c r="B33" s="38" t="s">
        <v>359</v>
      </c>
      <c r="C33" s="38"/>
    </row>
    <row r="34" spans="1:3" x14ac:dyDescent="0.25">
      <c r="A34" s="57">
        <v>7</v>
      </c>
      <c r="B34" s="58" t="s">
        <v>351</v>
      </c>
      <c r="C34" s="131" t="s">
        <v>419</v>
      </c>
    </row>
    <row r="35" spans="1:3" x14ac:dyDescent="0.25">
      <c r="A35" s="57">
        <v>8</v>
      </c>
      <c r="B35" s="58" t="s">
        <v>352</v>
      </c>
      <c r="C35" s="131"/>
    </row>
    <row r="36" spans="1:3" x14ac:dyDescent="0.25">
      <c r="A36" s="37">
        <v>9</v>
      </c>
      <c r="B36" s="38" t="s">
        <v>356</v>
      </c>
      <c r="C36" s="38"/>
    </row>
    <row r="37" spans="1:3" x14ac:dyDescent="0.25">
      <c r="A37" s="37">
        <v>10</v>
      </c>
      <c r="B37" s="38" t="s">
        <v>353</v>
      </c>
      <c r="C37" s="38"/>
    </row>
  </sheetData>
  <mergeCells count="5">
    <mergeCell ref="C34:C35"/>
    <mergeCell ref="C29:C30"/>
    <mergeCell ref="A26:C27"/>
    <mergeCell ref="C2:C11"/>
    <mergeCell ref="I1:I11"/>
  </mergeCells>
  <conditionalFormatting sqref="D2:H2">
    <cfRule type="colorScale" priority="13">
      <colorScale>
        <cfvo type="min"/>
        <cfvo type="percentile" val="50"/>
        <cfvo type="max"/>
        <color rgb="FFF8696B"/>
        <color rgb="FFFFEB84"/>
        <color rgb="FF63BE7B"/>
      </colorScale>
    </cfRule>
  </conditionalFormatting>
  <conditionalFormatting sqref="D3:H3">
    <cfRule type="colorScale" priority="12">
      <colorScale>
        <cfvo type="min"/>
        <cfvo type="percentile" val="50"/>
        <cfvo type="max"/>
        <color rgb="FFF8696B"/>
        <color rgb="FFFFEB84"/>
        <color rgb="FF63BE7B"/>
      </colorScale>
    </cfRule>
  </conditionalFormatting>
  <conditionalFormatting sqref="D4:H4">
    <cfRule type="colorScale" priority="11">
      <colorScale>
        <cfvo type="min"/>
        <cfvo type="percentile" val="50"/>
        <cfvo type="max"/>
        <color rgb="FFF8696B"/>
        <color rgb="FFFFEB84"/>
        <color rgb="FF63BE7B"/>
      </colorScale>
    </cfRule>
  </conditionalFormatting>
  <conditionalFormatting sqref="D5:H5">
    <cfRule type="colorScale" priority="10">
      <colorScale>
        <cfvo type="min"/>
        <cfvo type="percentile" val="50"/>
        <cfvo type="max"/>
        <color rgb="FFF8696B"/>
        <color rgb="FFFFEB84"/>
        <color rgb="FF63BE7B"/>
      </colorScale>
    </cfRule>
  </conditionalFormatting>
  <conditionalFormatting sqref="D6:H6">
    <cfRule type="colorScale" priority="9">
      <colorScale>
        <cfvo type="min"/>
        <cfvo type="percentile" val="50"/>
        <cfvo type="max"/>
        <color rgb="FFF8696B"/>
        <color rgb="FFFFEB84"/>
        <color rgb="FF63BE7B"/>
      </colorScale>
    </cfRule>
  </conditionalFormatting>
  <conditionalFormatting sqref="D7:H7">
    <cfRule type="colorScale" priority="8">
      <colorScale>
        <cfvo type="min"/>
        <cfvo type="percentile" val="50"/>
        <cfvo type="max"/>
        <color rgb="FFF8696B"/>
        <color rgb="FFFFEB84"/>
        <color rgb="FF63BE7B"/>
      </colorScale>
    </cfRule>
  </conditionalFormatting>
  <conditionalFormatting sqref="D8:H8">
    <cfRule type="colorScale" priority="7">
      <colorScale>
        <cfvo type="min"/>
        <cfvo type="percentile" val="50"/>
        <cfvo type="max"/>
        <color rgb="FFF8696B"/>
        <color rgb="FFFFEB84"/>
        <color rgb="FF63BE7B"/>
      </colorScale>
    </cfRule>
  </conditionalFormatting>
  <conditionalFormatting sqref="D9:H9">
    <cfRule type="colorScale" priority="6">
      <colorScale>
        <cfvo type="min"/>
        <cfvo type="percentile" val="50"/>
        <cfvo type="max"/>
        <color rgb="FFF8696B"/>
        <color rgb="FFFFEB84"/>
        <color rgb="FF63BE7B"/>
      </colorScale>
    </cfRule>
  </conditionalFormatting>
  <conditionalFormatting sqref="D10:H10">
    <cfRule type="colorScale" priority="5">
      <colorScale>
        <cfvo type="min"/>
        <cfvo type="percentile" val="50"/>
        <cfvo type="max"/>
        <color rgb="FFF8696B"/>
        <color rgb="FFFFEB84"/>
        <color rgb="FF63BE7B"/>
      </colorScale>
    </cfRule>
  </conditionalFormatting>
  <conditionalFormatting sqref="D11:H11">
    <cfRule type="colorScale" priority="4">
      <colorScale>
        <cfvo type="min"/>
        <cfvo type="percentile" val="50"/>
        <cfvo type="max"/>
        <color rgb="FFF8696B"/>
        <color rgb="FFFFEB84"/>
        <color rgb="FF63BE7B"/>
      </colorScale>
    </cfRule>
  </conditionalFormatting>
  <conditionalFormatting sqref="J15:J24">
    <cfRule type="colorScale" priority="3">
      <colorScale>
        <cfvo type="min"/>
        <cfvo type="percentile" val="50"/>
        <cfvo type="max"/>
        <color rgb="FF63BE7B"/>
        <color rgb="FFFFEB84"/>
        <color rgb="FFF8696B"/>
      </colorScale>
    </cfRule>
  </conditionalFormatting>
  <conditionalFormatting sqref="D1:H1">
    <cfRule type="colorScale" priority="2">
      <colorScale>
        <cfvo type="min"/>
        <cfvo type="percentile" val="50"/>
        <cfvo type="max"/>
        <color rgb="FFF8696B"/>
        <color rgb="FFFFEB84"/>
        <color rgb="FF63BE7B"/>
      </colorScale>
    </cfRule>
  </conditionalFormatting>
  <conditionalFormatting sqref="D12:H12">
    <cfRule type="colorScale" priority="1">
      <colorScale>
        <cfvo type="min"/>
        <cfvo type="percentile" val="50"/>
        <cfvo type="max"/>
        <color rgb="FFF8696B"/>
        <color rgb="FFFFEB84"/>
        <color rgb="FF63BE7B"/>
      </colorScale>
    </cfRule>
  </conditionalFormatting>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I52"/>
  <sheetViews>
    <sheetView workbookViewId="0">
      <pane ySplit="1" topLeftCell="A2" activePane="bottomLeft" state="frozen"/>
      <selection pane="bottomLeft" activeCell="A30" sqref="A30"/>
    </sheetView>
  </sheetViews>
  <sheetFormatPr defaultRowHeight="16.5" x14ac:dyDescent="0.25"/>
  <cols>
    <col min="1" max="1" width="14.42578125" style="2" bestFit="1" customWidth="1"/>
    <col min="2" max="2" width="12" style="2" customWidth="1"/>
    <col min="3" max="3" width="10.85546875" style="2" customWidth="1"/>
    <col min="4" max="64" width="15.28515625" style="2" customWidth="1"/>
    <col min="65" max="65" width="13.7109375" style="2" customWidth="1"/>
    <col min="66" max="86" width="12" style="2" customWidth="1"/>
    <col min="87" max="87" width="50.7109375" style="29" customWidth="1"/>
    <col min="88" max="16384" width="9.140625" style="2"/>
  </cols>
  <sheetData>
    <row r="1" spans="1:87" x14ac:dyDescent="0.25">
      <c r="A1" s="4" t="s">
        <v>450</v>
      </c>
      <c r="B1" s="4" t="s">
        <v>320</v>
      </c>
      <c r="C1" s="27" t="s">
        <v>321</v>
      </c>
      <c r="D1" s="4" t="s">
        <v>362</v>
      </c>
      <c r="E1" s="4" t="s">
        <v>322</v>
      </c>
      <c r="F1" s="4" t="s">
        <v>363</v>
      </c>
      <c r="G1" s="4" t="s">
        <v>323</v>
      </c>
      <c r="H1" s="4" t="s">
        <v>364</v>
      </c>
      <c r="I1" s="4" t="s">
        <v>324</v>
      </c>
      <c r="J1" s="4" t="s">
        <v>365</v>
      </c>
      <c r="K1" s="4" t="s">
        <v>325</v>
      </c>
      <c r="L1" s="4" t="s">
        <v>366</v>
      </c>
      <c r="M1" s="4" t="s">
        <v>326</v>
      </c>
      <c r="N1" s="4" t="s">
        <v>367</v>
      </c>
      <c r="O1" s="4" t="s">
        <v>327</v>
      </c>
      <c r="P1" s="4" t="s">
        <v>368</v>
      </c>
      <c r="Q1" s="4" t="s">
        <v>328</v>
      </c>
      <c r="R1" s="4" t="s">
        <v>369</v>
      </c>
      <c r="S1" s="4" t="s">
        <v>329</v>
      </c>
      <c r="T1" s="4" t="s">
        <v>370</v>
      </c>
      <c r="U1" s="4" t="s">
        <v>330</v>
      </c>
      <c r="V1" s="4" t="s">
        <v>371</v>
      </c>
      <c r="W1" s="4" t="s">
        <v>331</v>
      </c>
      <c r="X1" s="4" t="s">
        <v>372</v>
      </c>
      <c r="Y1" s="4" t="s">
        <v>332</v>
      </c>
      <c r="Z1" s="4" t="s">
        <v>373</v>
      </c>
      <c r="AA1" s="4" t="s">
        <v>333</v>
      </c>
      <c r="AB1" s="4" t="s">
        <v>374</v>
      </c>
      <c r="AC1" s="4" t="s">
        <v>334</v>
      </c>
      <c r="AD1" s="4" t="s">
        <v>375</v>
      </c>
      <c r="AE1" s="4" t="s">
        <v>335</v>
      </c>
      <c r="AF1" s="4" t="s">
        <v>376</v>
      </c>
      <c r="AG1" s="4" t="s">
        <v>336</v>
      </c>
      <c r="AH1" s="4" t="s">
        <v>377</v>
      </c>
      <c r="AI1" s="4" t="s">
        <v>337</v>
      </c>
      <c r="AJ1" s="4" t="s">
        <v>378</v>
      </c>
      <c r="AK1" s="4" t="s">
        <v>338</v>
      </c>
      <c r="AL1" s="4" t="s">
        <v>379</v>
      </c>
      <c r="AM1" s="4" t="s">
        <v>339</v>
      </c>
      <c r="AN1" s="4" t="s">
        <v>380</v>
      </c>
      <c r="AO1" s="4" t="s">
        <v>340</v>
      </c>
      <c r="AP1" s="4" t="s">
        <v>381</v>
      </c>
      <c r="AQ1" s="4" t="s">
        <v>341</v>
      </c>
      <c r="AR1" s="4" t="s">
        <v>382</v>
      </c>
      <c r="AS1" s="4" t="s">
        <v>342</v>
      </c>
      <c r="AT1" s="4" t="s">
        <v>383</v>
      </c>
      <c r="AU1" s="4" t="s">
        <v>343</v>
      </c>
      <c r="AV1" s="4" t="s">
        <v>384</v>
      </c>
      <c r="AW1" s="4" t="s">
        <v>344</v>
      </c>
      <c r="AX1" s="4" t="s">
        <v>385</v>
      </c>
      <c r="AY1" s="4" t="s">
        <v>345</v>
      </c>
      <c r="AZ1" s="4" t="s">
        <v>386</v>
      </c>
      <c r="BA1" s="4" t="s">
        <v>346</v>
      </c>
      <c r="BB1" s="4" t="s">
        <v>387</v>
      </c>
      <c r="BC1" s="4" t="s">
        <v>347</v>
      </c>
      <c r="BD1" s="4" t="s">
        <v>388</v>
      </c>
      <c r="BE1" s="4" t="s">
        <v>348</v>
      </c>
      <c r="BF1" s="4" t="s">
        <v>389</v>
      </c>
      <c r="BG1" s="4" t="s">
        <v>349</v>
      </c>
      <c r="BH1" s="4" t="s">
        <v>390</v>
      </c>
      <c r="BI1" s="4" t="s">
        <v>350</v>
      </c>
      <c r="BJ1" s="4" t="s">
        <v>391</v>
      </c>
      <c r="BK1" s="4" t="s">
        <v>351</v>
      </c>
      <c r="BL1" s="4" t="s">
        <v>392</v>
      </c>
      <c r="BM1" s="4" t="s">
        <v>352</v>
      </c>
      <c r="BN1" s="4" t="s">
        <v>393</v>
      </c>
      <c r="BO1" s="4" t="s">
        <v>353</v>
      </c>
      <c r="BP1" s="4" t="s">
        <v>394</v>
      </c>
      <c r="BQ1" s="4" t="s">
        <v>354</v>
      </c>
      <c r="BR1" s="4" t="s">
        <v>395</v>
      </c>
      <c r="BS1" s="4" t="s">
        <v>355</v>
      </c>
      <c r="BT1" s="4" t="s">
        <v>396</v>
      </c>
      <c r="BU1" s="4" t="s">
        <v>356</v>
      </c>
      <c r="BV1" s="4" t="s">
        <v>397</v>
      </c>
      <c r="BW1" s="4" t="s">
        <v>357</v>
      </c>
      <c r="BX1" s="4" t="s">
        <v>398</v>
      </c>
      <c r="BY1" s="4" t="s">
        <v>358</v>
      </c>
      <c r="BZ1" s="4" t="s">
        <v>399</v>
      </c>
      <c r="CA1" s="4" t="s">
        <v>400</v>
      </c>
      <c r="CB1" s="4" t="s">
        <v>401</v>
      </c>
      <c r="CC1" s="4" t="s">
        <v>359</v>
      </c>
      <c r="CD1" s="4" t="s">
        <v>402</v>
      </c>
      <c r="CE1" s="4" t="s">
        <v>403</v>
      </c>
      <c r="CF1" s="4" t="s">
        <v>404</v>
      </c>
      <c r="CG1" s="4" t="s">
        <v>405</v>
      </c>
      <c r="CH1" s="4" t="s">
        <v>406</v>
      </c>
      <c r="CI1" s="27" t="s">
        <v>360</v>
      </c>
    </row>
    <row r="2" spans="1:87" x14ac:dyDescent="0.25">
      <c r="B2" s="2" t="s">
        <v>40</v>
      </c>
      <c r="C2" s="29" t="s">
        <v>41</v>
      </c>
      <c r="E2" s="26" t="s">
        <v>361</v>
      </c>
      <c r="F2" s="26"/>
      <c r="G2" s="26" t="s">
        <v>4</v>
      </c>
      <c r="H2" s="26"/>
      <c r="I2" s="26" t="s">
        <v>6</v>
      </c>
      <c r="J2" s="26"/>
      <c r="K2" s="26" t="s">
        <v>361</v>
      </c>
      <c r="L2" s="26"/>
      <c r="M2" s="26" t="s">
        <v>4</v>
      </c>
      <c r="N2" s="26"/>
      <c r="O2" s="26" t="s">
        <v>6</v>
      </c>
      <c r="P2" s="26"/>
      <c r="Q2" s="26" t="s">
        <v>6</v>
      </c>
      <c r="R2" s="26"/>
      <c r="S2" s="26" t="s">
        <v>6</v>
      </c>
      <c r="T2" s="26"/>
      <c r="U2" s="26" t="s">
        <v>6</v>
      </c>
      <c r="V2" s="26"/>
      <c r="W2" s="26" t="s">
        <v>6</v>
      </c>
      <c r="X2" s="26"/>
      <c r="Y2" s="26" t="s">
        <v>4</v>
      </c>
      <c r="Z2" s="26"/>
      <c r="AA2" s="26" t="s">
        <v>361</v>
      </c>
      <c r="AB2" s="26"/>
      <c r="AC2" s="26" t="s">
        <v>361</v>
      </c>
      <c r="AD2" s="26"/>
      <c r="AE2" s="26" t="s">
        <v>6</v>
      </c>
      <c r="AF2" s="26"/>
      <c r="AG2" s="26" t="s">
        <v>6</v>
      </c>
      <c r="AH2" s="26"/>
      <c r="AI2" s="26" t="s">
        <v>4</v>
      </c>
      <c r="AJ2" s="26"/>
      <c r="AK2" s="26" t="s">
        <v>6</v>
      </c>
      <c r="AL2" s="26"/>
      <c r="AM2" s="26" t="s">
        <v>6</v>
      </c>
      <c r="AN2" s="26"/>
      <c r="AO2" s="26" t="s">
        <v>6</v>
      </c>
      <c r="AP2" s="26"/>
      <c r="AQ2" s="26" t="s">
        <v>6</v>
      </c>
      <c r="AR2" s="26"/>
      <c r="AS2" s="26" t="s">
        <v>361</v>
      </c>
      <c r="AT2" s="26"/>
      <c r="AU2" s="26" t="s">
        <v>6</v>
      </c>
      <c r="AV2" s="26"/>
      <c r="AW2" s="26" t="s">
        <v>6</v>
      </c>
      <c r="AX2" s="26"/>
      <c r="AY2" s="26" t="s">
        <v>6</v>
      </c>
      <c r="AZ2" s="26"/>
      <c r="BA2" s="26" t="s">
        <v>361</v>
      </c>
      <c r="BB2" s="26"/>
      <c r="BC2" s="26" t="s">
        <v>6</v>
      </c>
      <c r="BD2" s="26"/>
      <c r="BE2" s="26" t="s">
        <v>6</v>
      </c>
      <c r="BF2" s="26"/>
      <c r="BG2" s="26" t="s">
        <v>6</v>
      </c>
      <c r="BH2" s="26"/>
      <c r="BI2" s="26" t="s">
        <v>4</v>
      </c>
      <c r="BJ2" s="26"/>
      <c r="BK2" s="26" t="s">
        <v>6</v>
      </c>
      <c r="BL2" s="26"/>
      <c r="BM2" s="26" t="s">
        <v>6</v>
      </c>
      <c r="BN2" s="26"/>
      <c r="BO2" s="26">
        <v>4</v>
      </c>
      <c r="BP2" s="26"/>
      <c r="BQ2" s="26">
        <v>4</v>
      </c>
      <c r="BR2" s="26"/>
      <c r="BS2" s="26">
        <v>4</v>
      </c>
      <c r="BT2" s="26"/>
      <c r="BU2" s="26">
        <v>4</v>
      </c>
      <c r="BV2" s="26"/>
      <c r="BW2" s="26">
        <v>4</v>
      </c>
      <c r="BX2" s="26"/>
      <c r="BY2" s="26">
        <v>5</v>
      </c>
      <c r="BZ2" s="26"/>
      <c r="CA2" s="26">
        <v>5</v>
      </c>
      <c r="CB2" s="26"/>
      <c r="CC2" s="26">
        <v>5</v>
      </c>
      <c r="CD2" s="26"/>
      <c r="CE2" s="26">
        <v>5</v>
      </c>
      <c r="CF2" s="26"/>
      <c r="CG2" s="26">
        <v>5</v>
      </c>
      <c r="CH2" s="26"/>
      <c r="CI2" s="28" t="s">
        <v>42</v>
      </c>
    </row>
    <row r="3" spans="1:87" x14ac:dyDescent="0.25">
      <c r="B3" s="2" t="s">
        <v>48</v>
      </c>
      <c r="C3" s="29" t="s">
        <v>41</v>
      </c>
      <c r="E3" s="26" t="s">
        <v>4</v>
      </c>
      <c r="F3" s="26"/>
      <c r="G3" s="26" t="s">
        <v>361</v>
      </c>
      <c r="H3" s="26"/>
      <c r="I3" s="26" t="s">
        <v>4</v>
      </c>
      <c r="J3" s="26"/>
      <c r="K3" s="26" t="s">
        <v>4</v>
      </c>
      <c r="L3" s="26"/>
      <c r="M3" s="26" t="s">
        <v>361</v>
      </c>
      <c r="N3" s="26"/>
      <c r="O3" s="26" t="s">
        <v>4</v>
      </c>
      <c r="P3" s="26"/>
      <c r="Q3" s="26" t="s">
        <v>361</v>
      </c>
      <c r="R3" s="26"/>
      <c r="S3" s="26" t="s">
        <v>361</v>
      </c>
      <c r="T3" s="26"/>
      <c r="U3" s="26" t="s">
        <v>4</v>
      </c>
      <c r="V3" s="26"/>
      <c r="W3" s="26" t="s">
        <v>4</v>
      </c>
      <c r="X3" s="26"/>
      <c r="Y3" s="26" t="s">
        <v>4</v>
      </c>
      <c r="Z3" s="26"/>
      <c r="AA3" s="26" t="s">
        <v>361</v>
      </c>
      <c r="AB3" s="26"/>
      <c r="AC3" s="26" t="s">
        <v>361</v>
      </c>
      <c r="AD3" s="26"/>
      <c r="AE3" s="26" t="s">
        <v>361</v>
      </c>
      <c r="AF3" s="26"/>
      <c r="AG3" s="26" t="s">
        <v>361</v>
      </c>
      <c r="AH3" s="26"/>
      <c r="AI3" s="26" t="s">
        <v>4</v>
      </c>
      <c r="AJ3" s="26"/>
      <c r="AK3" s="26" t="s">
        <v>361</v>
      </c>
      <c r="AL3" s="26"/>
      <c r="AM3" s="26" t="s">
        <v>361</v>
      </c>
      <c r="AN3" s="26"/>
      <c r="AO3" s="26" t="s">
        <v>361</v>
      </c>
      <c r="AP3" s="26"/>
      <c r="AQ3" s="26" t="s">
        <v>361</v>
      </c>
      <c r="AR3" s="26"/>
      <c r="AS3" s="26" t="s">
        <v>361</v>
      </c>
      <c r="AT3" s="26"/>
      <c r="AU3" s="26" t="s">
        <v>361</v>
      </c>
      <c r="AV3" s="26"/>
      <c r="AW3" s="26" t="s">
        <v>10</v>
      </c>
      <c r="AX3" s="26"/>
      <c r="AY3" s="26" t="s">
        <v>361</v>
      </c>
      <c r="AZ3" s="26"/>
      <c r="BA3" s="26" t="s">
        <v>361</v>
      </c>
      <c r="BB3" s="26"/>
      <c r="BC3" s="26" t="s">
        <v>10</v>
      </c>
      <c r="BD3" s="26"/>
      <c r="BE3" s="26" t="s">
        <v>10</v>
      </c>
      <c r="BF3" s="26"/>
      <c r="BG3" s="26" t="s">
        <v>4</v>
      </c>
      <c r="BH3" s="26"/>
      <c r="BI3" s="26" t="s">
        <v>361</v>
      </c>
      <c r="BJ3" s="26"/>
      <c r="BK3" s="26" t="s">
        <v>361</v>
      </c>
      <c r="BL3" s="26"/>
      <c r="BM3" s="26" t="s">
        <v>361</v>
      </c>
      <c r="BN3" s="26"/>
      <c r="BO3" s="26">
        <v>2</v>
      </c>
      <c r="BP3" s="26"/>
      <c r="BQ3" s="26">
        <v>2</v>
      </c>
      <c r="BR3" s="26"/>
      <c r="BS3" s="26">
        <v>2</v>
      </c>
      <c r="BT3" s="26"/>
      <c r="BU3" s="26">
        <v>2</v>
      </c>
      <c r="BV3" s="26"/>
      <c r="BW3" s="26">
        <v>4</v>
      </c>
      <c r="BX3" s="26"/>
      <c r="BY3" s="26">
        <v>2</v>
      </c>
      <c r="BZ3" s="26"/>
      <c r="CA3" s="26">
        <v>1</v>
      </c>
      <c r="CB3" s="26"/>
      <c r="CC3" s="26">
        <v>2</v>
      </c>
      <c r="CD3" s="26"/>
      <c r="CE3" s="26">
        <v>2</v>
      </c>
      <c r="CF3" s="26"/>
      <c r="CG3" s="26">
        <v>2</v>
      </c>
      <c r="CH3" s="26"/>
      <c r="CI3" s="28"/>
    </row>
    <row r="4" spans="1:87" x14ac:dyDescent="0.25">
      <c r="B4" s="2" t="s">
        <v>59</v>
      </c>
      <c r="C4" s="29" t="s">
        <v>41</v>
      </c>
      <c r="E4" s="26" t="s">
        <v>4</v>
      </c>
      <c r="F4" s="26"/>
      <c r="G4" s="26" t="s">
        <v>4</v>
      </c>
      <c r="H4" s="26"/>
      <c r="I4" s="26" t="s">
        <v>4</v>
      </c>
      <c r="J4" s="26"/>
      <c r="K4" s="26" t="s">
        <v>361</v>
      </c>
      <c r="L4" s="26"/>
      <c r="M4" s="26" t="s">
        <v>361</v>
      </c>
      <c r="N4" s="26"/>
      <c r="O4" s="26" t="s">
        <v>4</v>
      </c>
      <c r="P4" s="26"/>
      <c r="Q4" s="26" t="s">
        <v>4</v>
      </c>
      <c r="R4" s="26"/>
      <c r="S4" s="26" t="s">
        <v>4</v>
      </c>
      <c r="T4" s="26"/>
      <c r="U4" s="26" t="s">
        <v>4</v>
      </c>
      <c r="V4" s="26"/>
      <c r="W4" s="26" t="s">
        <v>4</v>
      </c>
      <c r="X4" s="26"/>
      <c r="Y4" s="26" t="s">
        <v>4</v>
      </c>
      <c r="Z4" s="26"/>
      <c r="AA4" s="26" t="s">
        <v>361</v>
      </c>
      <c r="AB4" s="26"/>
      <c r="AC4" s="26" t="s">
        <v>361</v>
      </c>
      <c r="AD4" s="26"/>
      <c r="AE4" s="26" t="s">
        <v>4</v>
      </c>
      <c r="AF4" s="26"/>
      <c r="AG4" s="26" t="s">
        <v>4</v>
      </c>
      <c r="AH4" s="26"/>
      <c r="AI4" s="26" t="s">
        <v>4</v>
      </c>
      <c r="AJ4" s="26"/>
      <c r="AK4" s="26" t="s">
        <v>361</v>
      </c>
      <c r="AL4" s="26"/>
      <c r="AM4" s="26" t="s">
        <v>361</v>
      </c>
      <c r="AN4" s="26"/>
      <c r="AO4" s="26" t="s">
        <v>361</v>
      </c>
      <c r="AP4" s="26"/>
      <c r="AQ4" s="26" t="s">
        <v>361</v>
      </c>
      <c r="AR4" s="26"/>
      <c r="AS4" s="26" t="s">
        <v>361</v>
      </c>
      <c r="AT4" s="26"/>
      <c r="AU4" s="26" t="s">
        <v>361</v>
      </c>
      <c r="AV4" s="26"/>
      <c r="AW4" s="26" t="s">
        <v>361</v>
      </c>
      <c r="AX4" s="26"/>
      <c r="AY4" s="26" t="s">
        <v>361</v>
      </c>
      <c r="AZ4" s="26"/>
      <c r="BA4" s="26" t="s">
        <v>10</v>
      </c>
      <c r="BB4" s="26"/>
      <c r="BC4" s="26" t="s">
        <v>361</v>
      </c>
      <c r="BD4" s="26"/>
      <c r="BE4" s="26" t="s">
        <v>361</v>
      </c>
      <c r="BF4" s="26"/>
      <c r="BG4" s="26" t="s">
        <v>361</v>
      </c>
      <c r="BH4" s="26"/>
      <c r="BI4" s="26" t="s">
        <v>361</v>
      </c>
      <c r="BJ4" s="26"/>
      <c r="BK4" s="26" t="s">
        <v>361</v>
      </c>
      <c r="BL4" s="26"/>
      <c r="BM4" s="26" t="s">
        <v>361</v>
      </c>
      <c r="BN4" s="26"/>
      <c r="BO4" s="26">
        <v>3</v>
      </c>
      <c r="BP4" s="26"/>
      <c r="BQ4" s="26">
        <v>3</v>
      </c>
      <c r="BR4" s="26"/>
      <c r="BS4" s="26">
        <v>3</v>
      </c>
      <c r="BT4" s="26"/>
      <c r="BU4" s="26">
        <v>3</v>
      </c>
      <c r="BV4" s="26"/>
      <c r="BW4" s="26">
        <v>3</v>
      </c>
      <c r="BX4" s="26"/>
      <c r="BY4" s="26">
        <v>3</v>
      </c>
      <c r="BZ4" s="26"/>
      <c r="CA4" s="26">
        <v>3</v>
      </c>
      <c r="CB4" s="26"/>
      <c r="CC4" s="26">
        <v>3</v>
      </c>
      <c r="CD4" s="26"/>
      <c r="CE4" s="26">
        <v>3</v>
      </c>
      <c r="CF4" s="26"/>
      <c r="CG4" s="26">
        <v>3</v>
      </c>
      <c r="CH4" s="26"/>
      <c r="CI4" s="28"/>
    </row>
    <row r="5" spans="1:87" x14ac:dyDescent="0.25">
      <c r="B5" s="2" t="s">
        <v>61</v>
      </c>
      <c r="C5" s="29" t="s">
        <v>41</v>
      </c>
      <c r="E5" s="26" t="s">
        <v>4</v>
      </c>
      <c r="F5" s="26"/>
      <c r="G5" s="26" t="s">
        <v>4</v>
      </c>
      <c r="H5" s="26"/>
      <c r="I5" s="26" t="s">
        <v>361</v>
      </c>
      <c r="J5" s="26"/>
      <c r="K5" s="26" t="s">
        <v>4</v>
      </c>
      <c r="L5" s="26"/>
      <c r="M5" s="26" t="s">
        <v>361</v>
      </c>
      <c r="N5" s="26"/>
      <c r="O5" s="26" t="s">
        <v>361</v>
      </c>
      <c r="P5" s="26"/>
      <c r="Q5" s="26" t="s">
        <v>361</v>
      </c>
      <c r="R5" s="26"/>
      <c r="S5" s="26" t="s">
        <v>361</v>
      </c>
      <c r="T5" s="26"/>
      <c r="U5" s="26" t="s">
        <v>361</v>
      </c>
      <c r="V5" s="26"/>
      <c r="W5" s="26" t="s">
        <v>361</v>
      </c>
      <c r="X5" s="26"/>
      <c r="Y5" s="26" t="s">
        <v>361</v>
      </c>
      <c r="Z5" s="26"/>
      <c r="AA5" s="26" t="s">
        <v>361</v>
      </c>
      <c r="AB5" s="26"/>
      <c r="AC5" s="26" t="s">
        <v>361</v>
      </c>
      <c r="AD5" s="26"/>
      <c r="AE5" s="26" t="s">
        <v>361</v>
      </c>
      <c r="AF5" s="26"/>
      <c r="AG5" s="26" t="s">
        <v>361</v>
      </c>
      <c r="AH5" s="26"/>
      <c r="AI5" s="26" t="s">
        <v>361</v>
      </c>
      <c r="AJ5" s="26"/>
      <c r="AK5" s="26" t="s">
        <v>361</v>
      </c>
      <c r="AL5" s="26"/>
      <c r="AM5" s="26" t="s">
        <v>361</v>
      </c>
      <c r="AN5" s="26"/>
      <c r="AO5" s="26" t="s">
        <v>361</v>
      </c>
      <c r="AP5" s="26"/>
      <c r="AQ5" s="26" t="s">
        <v>361</v>
      </c>
      <c r="AR5" s="26"/>
      <c r="AS5" s="26" t="s">
        <v>361</v>
      </c>
      <c r="AT5" s="26"/>
      <c r="AU5" s="26" t="s">
        <v>361</v>
      </c>
      <c r="AV5" s="26"/>
      <c r="AW5" s="26" t="s">
        <v>6</v>
      </c>
      <c r="AX5" s="26"/>
      <c r="AY5" s="26" t="s">
        <v>361</v>
      </c>
      <c r="AZ5" s="26"/>
      <c r="BA5" s="26" t="s">
        <v>6</v>
      </c>
      <c r="BB5" s="26"/>
      <c r="BC5" s="26" t="s">
        <v>361</v>
      </c>
      <c r="BD5" s="26"/>
      <c r="BE5" s="26" t="s">
        <v>6</v>
      </c>
      <c r="BF5" s="26"/>
      <c r="BG5" s="26" t="s">
        <v>361</v>
      </c>
      <c r="BH5" s="26"/>
      <c r="BI5" s="26" t="s">
        <v>6</v>
      </c>
      <c r="BJ5" s="26"/>
      <c r="BK5" s="26" t="s">
        <v>6</v>
      </c>
      <c r="BL5" s="26"/>
      <c r="BM5" s="26" t="s">
        <v>5</v>
      </c>
      <c r="BN5" s="26"/>
      <c r="BO5" s="26">
        <v>3</v>
      </c>
      <c r="BP5" s="26"/>
      <c r="BQ5" s="26">
        <v>2</v>
      </c>
      <c r="BR5" s="26"/>
      <c r="BS5" s="26">
        <v>3</v>
      </c>
      <c r="BT5" s="26"/>
      <c r="BU5" s="26">
        <v>4</v>
      </c>
      <c r="BV5" s="26"/>
      <c r="BW5" s="26">
        <v>1</v>
      </c>
      <c r="BX5" s="26"/>
      <c r="BY5" s="26">
        <v>2</v>
      </c>
      <c r="BZ5" s="26"/>
      <c r="CA5" s="26">
        <v>3</v>
      </c>
      <c r="CB5" s="26"/>
      <c r="CC5" s="26">
        <v>3</v>
      </c>
      <c r="CD5" s="26"/>
      <c r="CE5" s="26">
        <v>4</v>
      </c>
      <c r="CF5" s="26"/>
      <c r="CG5" s="26">
        <v>3</v>
      </c>
      <c r="CH5" s="26"/>
      <c r="CI5" s="28"/>
    </row>
    <row r="6" spans="1:87" x14ac:dyDescent="0.25">
      <c r="B6" s="2" t="s">
        <v>65</v>
      </c>
      <c r="C6" s="29" t="s">
        <v>41</v>
      </c>
      <c r="E6" s="26" t="s">
        <v>361</v>
      </c>
      <c r="F6" s="26"/>
      <c r="G6" s="26" t="s">
        <v>361</v>
      </c>
      <c r="H6" s="26"/>
      <c r="I6" s="26" t="s">
        <v>361</v>
      </c>
      <c r="J6" s="26"/>
      <c r="K6" s="26" t="s">
        <v>361</v>
      </c>
      <c r="L6" s="26"/>
      <c r="M6" s="26" t="s">
        <v>6</v>
      </c>
      <c r="N6" s="26"/>
      <c r="O6" s="26" t="s">
        <v>6</v>
      </c>
      <c r="P6" s="26"/>
      <c r="Q6" s="26" t="s">
        <v>6</v>
      </c>
      <c r="R6" s="26"/>
      <c r="S6" s="26" t="s">
        <v>6</v>
      </c>
      <c r="T6" s="26"/>
      <c r="U6" s="26" t="s">
        <v>6</v>
      </c>
      <c r="V6" s="26"/>
      <c r="W6" s="26" t="s">
        <v>6</v>
      </c>
      <c r="X6" s="26"/>
      <c r="Y6" s="26" t="s">
        <v>6</v>
      </c>
      <c r="Z6" s="26"/>
      <c r="AA6" s="26" t="s">
        <v>361</v>
      </c>
      <c r="AB6" s="26"/>
      <c r="AC6" s="26" t="s">
        <v>361</v>
      </c>
      <c r="AD6" s="26"/>
      <c r="AE6" s="26" t="s">
        <v>361</v>
      </c>
      <c r="AF6" s="26"/>
      <c r="AG6" s="26" t="s">
        <v>361</v>
      </c>
      <c r="AH6" s="26"/>
      <c r="AI6" s="26" t="s">
        <v>361</v>
      </c>
      <c r="AJ6" s="26"/>
      <c r="AK6" s="26" t="s">
        <v>361</v>
      </c>
      <c r="AL6" s="26"/>
      <c r="AM6" s="26" t="s">
        <v>361</v>
      </c>
      <c r="AN6" s="26"/>
      <c r="AO6" s="26" t="s">
        <v>361</v>
      </c>
      <c r="AP6" s="26"/>
      <c r="AQ6" s="26" t="s">
        <v>361</v>
      </c>
      <c r="AR6" s="26"/>
      <c r="AS6" s="26" t="s">
        <v>361</v>
      </c>
      <c r="AT6" s="26"/>
      <c r="AU6" s="26" t="s">
        <v>361</v>
      </c>
      <c r="AV6" s="26"/>
      <c r="AW6" s="26" t="s">
        <v>361</v>
      </c>
      <c r="AX6" s="26"/>
      <c r="AY6" s="26" t="s">
        <v>361</v>
      </c>
      <c r="AZ6" s="26"/>
      <c r="BA6" s="26" t="s">
        <v>361</v>
      </c>
      <c r="BB6" s="26"/>
      <c r="BC6" s="26" t="s">
        <v>361</v>
      </c>
      <c r="BD6" s="26"/>
      <c r="BE6" s="26" t="s">
        <v>361</v>
      </c>
      <c r="BF6" s="26"/>
      <c r="BG6" s="26" t="s">
        <v>361</v>
      </c>
      <c r="BH6" s="26"/>
      <c r="BI6" s="26" t="s">
        <v>361</v>
      </c>
      <c r="BJ6" s="26"/>
      <c r="BK6" s="26" t="s">
        <v>361</v>
      </c>
      <c r="BL6" s="26"/>
      <c r="BM6" s="26" t="s">
        <v>361</v>
      </c>
      <c r="BN6" s="26"/>
      <c r="BO6" s="26">
        <v>3</v>
      </c>
      <c r="BP6" s="26"/>
      <c r="BQ6" s="26">
        <v>3</v>
      </c>
      <c r="BR6" s="26"/>
      <c r="BS6" s="26">
        <v>3</v>
      </c>
      <c r="BT6" s="26"/>
      <c r="BU6" s="26">
        <v>3</v>
      </c>
      <c r="BV6" s="26"/>
      <c r="BW6" s="26">
        <v>3</v>
      </c>
      <c r="BX6" s="26"/>
      <c r="BY6" s="26">
        <v>3</v>
      </c>
      <c r="BZ6" s="26"/>
      <c r="CA6" s="26">
        <v>3</v>
      </c>
      <c r="CB6" s="26"/>
      <c r="CC6" s="26">
        <v>3</v>
      </c>
      <c r="CD6" s="26"/>
      <c r="CE6" s="26">
        <v>3</v>
      </c>
      <c r="CF6" s="26"/>
      <c r="CG6" s="26">
        <v>3</v>
      </c>
      <c r="CH6" s="26"/>
      <c r="CI6" s="28"/>
    </row>
    <row r="7" spans="1:87" x14ac:dyDescent="0.25">
      <c r="B7" s="2" t="s">
        <v>71</v>
      </c>
      <c r="C7" s="29" t="s">
        <v>41</v>
      </c>
      <c r="E7" s="26" t="s">
        <v>5</v>
      </c>
      <c r="F7" s="26"/>
      <c r="G7" s="26" t="s">
        <v>361</v>
      </c>
      <c r="H7" s="26"/>
      <c r="I7" s="26" t="s">
        <v>4</v>
      </c>
      <c r="J7" s="26"/>
      <c r="K7" s="26" t="s">
        <v>4</v>
      </c>
      <c r="L7" s="26"/>
      <c r="M7" s="26" t="s">
        <v>4</v>
      </c>
      <c r="N7" s="26"/>
      <c r="O7" s="26" t="s">
        <v>361</v>
      </c>
      <c r="P7" s="26"/>
      <c r="Q7" s="26" t="s">
        <v>361</v>
      </c>
      <c r="R7" s="26"/>
      <c r="S7" s="26" t="s">
        <v>361</v>
      </c>
      <c r="T7" s="26"/>
      <c r="U7" s="26" t="s">
        <v>361</v>
      </c>
      <c r="V7" s="26"/>
      <c r="W7" s="26" t="s">
        <v>361</v>
      </c>
      <c r="X7" s="26"/>
      <c r="Y7" s="26" t="s">
        <v>361</v>
      </c>
      <c r="Z7" s="26"/>
      <c r="AA7" s="26" t="s">
        <v>4</v>
      </c>
      <c r="AB7" s="26"/>
      <c r="AC7" s="26" t="s">
        <v>4</v>
      </c>
      <c r="AD7" s="26"/>
      <c r="AE7" s="26" t="s">
        <v>361</v>
      </c>
      <c r="AF7" s="26"/>
      <c r="AG7" s="26" t="s">
        <v>5</v>
      </c>
      <c r="AH7" s="26"/>
      <c r="AI7" s="26" t="s">
        <v>4</v>
      </c>
      <c r="AJ7" s="26"/>
      <c r="AK7" s="26" t="s">
        <v>361</v>
      </c>
      <c r="AL7" s="26"/>
      <c r="AM7" s="26" t="s">
        <v>361</v>
      </c>
      <c r="AN7" s="26"/>
      <c r="AO7" s="26" t="s">
        <v>361</v>
      </c>
      <c r="AP7" s="26"/>
      <c r="AQ7" s="26" t="s">
        <v>361</v>
      </c>
      <c r="AR7" s="26"/>
      <c r="AS7" s="26" t="s">
        <v>361</v>
      </c>
      <c r="AT7" s="26"/>
      <c r="AU7" s="26" t="s">
        <v>361</v>
      </c>
      <c r="AV7" s="26"/>
      <c r="AW7" s="26" t="s">
        <v>361</v>
      </c>
      <c r="AX7" s="26"/>
      <c r="AY7" s="26" t="s">
        <v>4</v>
      </c>
      <c r="AZ7" s="26"/>
      <c r="BA7" s="26" t="s">
        <v>361</v>
      </c>
      <c r="BB7" s="26"/>
      <c r="BC7" s="26" t="s">
        <v>5</v>
      </c>
      <c r="BD7" s="26"/>
      <c r="BE7" s="26" t="s">
        <v>361</v>
      </c>
      <c r="BF7" s="26"/>
      <c r="BG7" s="26" t="s">
        <v>361</v>
      </c>
      <c r="BH7" s="26"/>
      <c r="BI7" s="26" t="s">
        <v>361</v>
      </c>
      <c r="BJ7" s="26"/>
      <c r="BK7" s="26" t="s">
        <v>361</v>
      </c>
      <c r="BL7" s="26"/>
      <c r="BM7" s="26" t="s">
        <v>361</v>
      </c>
      <c r="BN7" s="26"/>
      <c r="BO7" s="26">
        <v>1</v>
      </c>
      <c r="BP7" s="26"/>
      <c r="BQ7" s="26">
        <v>1</v>
      </c>
      <c r="BR7" s="26"/>
      <c r="BS7" s="26">
        <v>1</v>
      </c>
      <c r="BT7" s="26"/>
      <c r="BU7" s="26">
        <v>1</v>
      </c>
      <c r="BV7" s="26"/>
      <c r="BW7" s="26">
        <v>1</v>
      </c>
      <c r="BX7" s="26"/>
      <c r="BY7" s="26">
        <v>1</v>
      </c>
      <c r="BZ7" s="26"/>
      <c r="CA7" s="26">
        <v>1</v>
      </c>
      <c r="CB7" s="26"/>
      <c r="CC7" s="26">
        <v>1</v>
      </c>
      <c r="CD7" s="26"/>
      <c r="CE7" s="26">
        <v>3</v>
      </c>
      <c r="CF7" s="26"/>
      <c r="CG7" s="26">
        <v>3</v>
      </c>
      <c r="CH7" s="26"/>
      <c r="CI7" s="28"/>
    </row>
    <row r="8" spans="1:87" x14ac:dyDescent="0.25">
      <c r="B8" s="2" t="s">
        <v>75</v>
      </c>
      <c r="C8" s="29" t="s">
        <v>41</v>
      </c>
      <c r="E8" s="26" t="s">
        <v>4</v>
      </c>
      <c r="F8" s="26"/>
      <c r="G8" s="26" t="s">
        <v>361</v>
      </c>
      <c r="H8" s="26"/>
      <c r="I8" s="26" t="s">
        <v>361</v>
      </c>
      <c r="J8" s="26"/>
      <c r="K8" s="26" t="s">
        <v>4</v>
      </c>
      <c r="L8" s="26"/>
      <c r="M8" s="26" t="s">
        <v>361</v>
      </c>
      <c r="N8" s="26"/>
      <c r="O8" s="26" t="s">
        <v>361</v>
      </c>
      <c r="P8" s="26"/>
      <c r="Q8" s="26" t="s">
        <v>361</v>
      </c>
      <c r="R8" s="26"/>
      <c r="S8" s="26" t="s">
        <v>361</v>
      </c>
      <c r="T8" s="26"/>
      <c r="U8" s="26" t="s">
        <v>361</v>
      </c>
      <c r="V8" s="26"/>
      <c r="W8" s="26" t="s">
        <v>361</v>
      </c>
      <c r="X8" s="26"/>
      <c r="Y8" s="26" t="s">
        <v>4</v>
      </c>
      <c r="Z8" s="26"/>
      <c r="AA8" s="26" t="s">
        <v>361</v>
      </c>
      <c r="AB8" s="26"/>
      <c r="AC8" s="26" t="s">
        <v>361</v>
      </c>
      <c r="AD8" s="26"/>
      <c r="AE8" s="26" t="s">
        <v>361</v>
      </c>
      <c r="AF8" s="26"/>
      <c r="AG8" s="26" t="s">
        <v>361</v>
      </c>
      <c r="AH8" s="26"/>
      <c r="AI8" s="26" t="s">
        <v>361</v>
      </c>
      <c r="AJ8" s="26"/>
      <c r="AK8" s="26" t="s">
        <v>361</v>
      </c>
      <c r="AL8" s="26"/>
      <c r="AM8" s="26" t="s">
        <v>361</v>
      </c>
      <c r="AN8" s="26"/>
      <c r="AO8" s="26" t="s">
        <v>361</v>
      </c>
      <c r="AP8" s="26"/>
      <c r="AQ8" s="26" t="s">
        <v>361</v>
      </c>
      <c r="AR8" s="26"/>
      <c r="AS8" s="26" t="s">
        <v>361</v>
      </c>
      <c r="AT8" s="26"/>
      <c r="AU8" s="26" t="s">
        <v>361</v>
      </c>
      <c r="AV8" s="26"/>
      <c r="AW8" s="26" t="s">
        <v>361</v>
      </c>
      <c r="AX8" s="26"/>
      <c r="AY8" s="26" t="s">
        <v>4</v>
      </c>
      <c r="AZ8" s="26"/>
      <c r="BA8" s="26" t="s">
        <v>361</v>
      </c>
      <c r="BB8" s="26"/>
      <c r="BC8" s="26" t="s">
        <v>361</v>
      </c>
      <c r="BD8" s="26"/>
      <c r="BE8" s="26" t="s">
        <v>361</v>
      </c>
      <c r="BF8" s="26"/>
      <c r="BG8" s="26" t="s">
        <v>361</v>
      </c>
      <c r="BH8" s="26"/>
      <c r="BI8" s="26" t="s">
        <v>361</v>
      </c>
      <c r="BJ8" s="26"/>
      <c r="BK8" s="26" t="s">
        <v>361</v>
      </c>
      <c r="BL8" s="26"/>
      <c r="BM8" s="26" t="s">
        <v>361</v>
      </c>
      <c r="BN8" s="26"/>
      <c r="BO8" s="26">
        <v>1</v>
      </c>
      <c r="BP8" s="26"/>
      <c r="BQ8" s="26">
        <v>1</v>
      </c>
      <c r="BR8" s="26"/>
      <c r="BS8" s="26">
        <v>1</v>
      </c>
      <c r="BT8" s="26"/>
      <c r="BU8" s="26">
        <v>1</v>
      </c>
      <c r="BV8" s="26"/>
      <c r="BW8" s="26">
        <v>1</v>
      </c>
      <c r="BX8" s="26"/>
      <c r="BY8" s="26">
        <v>1</v>
      </c>
      <c r="BZ8" s="26"/>
      <c r="CA8" s="26">
        <v>1</v>
      </c>
      <c r="CB8" s="26"/>
      <c r="CC8" s="26">
        <v>1</v>
      </c>
      <c r="CD8" s="26"/>
      <c r="CE8" s="26">
        <v>1</v>
      </c>
      <c r="CF8" s="26"/>
      <c r="CG8" s="26">
        <v>1</v>
      </c>
      <c r="CH8" s="26"/>
      <c r="CI8" s="28"/>
    </row>
    <row r="9" spans="1:87" x14ac:dyDescent="0.25">
      <c r="B9" s="2" t="s">
        <v>85</v>
      </c>
      <c r="C9" s="29" t="s">
        <v>41</v>
      </c>
      <c r="E9" s="26" t="s">
        <v>361</v>
      </c>
      <c r="F9" s="26"/>
      <c r="G9" s="26" t="s">
        <v>361</v>
      </c>
      <c r="H9" s="26"/>
      <c r="I9" s="26" t="s">
        <v>361</v>
      </c>
      <c r="J9" s="26"/>
      <c r="K9" s="26" t="s">
        <v>361</v>
      </c>
      <c r="L9" s="26"/>
      <c r="M9" s="26" t="s">
        <v>361</v>
      </c>
      <c r="N9" s="26"/>
      <c r="O9" s="26" t="s">
        <v>6</v>
      </c>
      <c r="P9" s="26"/>
      <c r="Q9" s="26" t="s">
        <v>6</v>
      </c>
      <c r="R9" s="26"/>
      <c r="S9" s="26" t="s">
        <v>6</v>
      </c>
      <c r="T9" s="26"/>
      <c r="U9" s="26" t="s">
        <v>6</v>
      </c>
      <c r="V9" s="26"/>
      <c r="W9" s="26" t="s">
        <v>6</v>
      </c>
      <c r="X9" s="26"/>
      <c r="Y9" s="26" t="s">
        <v>4</v>
      </c>
      <c r="Z9" s="26"/>
      <c r="AA9" s="26" t="s">
        <v>6</v>
      </c>
      <c r="AB9" s="26"/>
      <c r="AC9" s="26" t="s">
        <v>6</v>
      </c>
      <c r="AD9" s="26"/>
      <c r="AE9" s="26" t="s">
        <v>4</v>
      </c>
      <c r="AF9" s="26"/>
      <c r="AG9" s="26" t="s">
        <v>361</v>
      </c>
      <c r="AH9" s="26"/>
      <c r="AI9" s="26" t="s">
        <v>361</v>
      </c>
      <c r="AJ9" s="26"/>
      <c r="AK9" s="26" t="s">
        <v>6</v>
      </c>
      <c r="AL9" s="26"/>
      <c r="AM9" s="26" t="s">
        <v>361</v>
      </c>
      <c r="AN9" s="26"/>
      <c r="AO9" s="26" t="s">
        <v>6</v>
      </c>
      <c r="AP9" s="26"/>
      <c r="AQ9" s="26" t="s">
        <v>361</v>
      </c>
      <c r="AR9" s="26"/>
      <c r="AS9" s="26" t="s">
        <v>361</v>
      </c>
      <c r="AT9" s="26"/>
      <c r="AU9" s="26" t="s">
        <v>361</v>
      </c>
      <c r="AV9" s="26"/>
      <c r="AW9" s="26" t="s">
        <v>361</v>
      </c>
      <c r="AX9" s="26"/>
      <c r="AY9" s="26" t="s">
        <v>4</v>
      </c>
      <c r="AZ9" s="26"/>
      <c r="BA9" s="26" t="s">
        <v>361</v>
      </c>
      <c r="BB9" s="26"/>
      <c r="BC9" s="26" t="s">
        <v>6</v>
      </c>
      <c r="BD9" s="26"/>
      <c r="BE9" s="26" t="s">
        <v>361</v>
      </c>
      <c r="BF9" s="26"/>
      <c r="BG9" s="26" t="s">
        <v>6</v>
      </c>
      <c r="BH9" s="26"/>
      <c r="BI9" s="26" t="s">
        <v>361</v>
      </c>
      <c r="BJ9" s="26"/>
      <c r="BK9" s="26" t="s">
        <v>361</v>
      </c>
      <c r="BL9" s="26"/>
      <c r="BM9" s="26" t="s">
        <v>361</v>
      </c>
      <c r="BN9" s="26"/>
      <c r="BO9" s="26">
        <v>4</v>
      </c>
      <c r="BP9" s="26"/>
      <c r="BQ9" s="26">
        <v>2</v>
      </c>
      <c r="BR9" s="26"/>
      <c r="BS9" s="26">
        <v>2</v>
      </c>
      <c r="BT9" s="26"/>
      <c r="BU9" s="26">
        <v>4</v>
      </c>
      <c r="BV9" s="26"/>
      <c r="BW9" s="26">
        <v>1</v>
      </c>
      <c r="BX9" s="26"/>
      <c r="BY9" s="26">
        <v>3</v>
      </c>
      <c r="BZ9" s="26"/>
      <c r="CA9" s="26">
        <v>3</v>
      </c>
      <c r="CB9" s="26"/>
      <c r="CC9" s="26">
        <v>3</v>
      </c>
      <c r="CD9" s="26"/>
      <c r="CE9" s="26">
        <v>3</v>
      </c>
      <c r="CF9" s="26"/>
      <c r="CG9" s="26">
        <v>3</v>
      </c>
      <c r="CH9" s="26"/>
      <c r="CI9" s="28"/>
    </row>
    <row r="10" spans="1:87" x14ac:dyDescent="0.25">
      <c r="B10" s="2" t="s">
        <v>87</v>
      </c>
      <c r="C10" s="29" t="s">
        <v>41</v>
      </c>
      <c r="E10" s="26" t="s">
        <v>361</v>
      </c>
      <c r="F10" s="26"/>
      <c r="G10" s="26" t="s">
        <v>4</v>
      </c>
      <c r="H10" s="26"/>
      <c r="I10" s="26" t="s">
        <v>4</v>
      </c>
      <c r="J10" s="26"/>
      <c r="K10" s="26" t="s">
        <v>361</v>
      </c>
      <c r="L10" s="26"/>
      <c r="M10" s="26" t="s">
        <v>4</v>
      </c>
      <c r="N10" s="26"/>
      <c r="O10" s="26" t="s">
        <v>361</v>
      </c>
      <c r="P10" s="26"/>
      <c r="Q10" s="26" t="s">
        <v>361</v>
      </c>
      <c r="R10" s="26"/>
      <c r="S10" s="26" t="s">
        <v>361</v>
      </c>
      <c r="T10" s="26"/>
      <c r="U10" s="26" t="s">
        <v>361</v>
      </c>
      <c r="V10" s="26"/>
      <c r="W10" s="26" t="s">
        <v>361</v>
      </c>
      <c r="X10" s="26"/>
      <c r="Y10" s="26" t="s">
        <v>4</v>
      </c>
      <c r="Z10" s="26"/>
      <c r="AA10" s="26" t="s">
        <v>361</v>
      </c>
      <c r="AB10" s="26"/>
      <c r="AC10" s="26" t="s">
        <v>361</v>
      </c>
      <c r="AD10" s="26"/>
      <c r="AE10" s="26" t="s">
        <v>361</v>
      </c>
      <c r="AF10" s="26"/>
      <c r="AG10" s="26" t="s">
        <v>361</v>
      </c>
      <c r="AH10" s="26"/>
      <c r="AI10" s="26" t="s">
        <v>361</v>
      </c>
      <c r="AJ10" s="26"/>
      <c r="AK10" s="26" t="s">
        <v>361</v>
      </c>
      <c r="AL10" s="26"/>
      <c r="AM10" s="26" t="s">
        <v>361</v>
      </c>
      <c r="AN10" s="26"/>
      <c r="AO10" s="26" t="s">
        <v>361</v>
      </c>
      <c r="AP10" s="26"/>
      <c r="AQ10" s="26" t="s">
        <v>361</v>
      </c>
      <c r="AR10" s="26"/>
      <c r="AS10" s="26" t="s">
        <v>361</v>
      </c>
      <c r="AT10" s="26"/>
      <c r="AU10" s="26" t="s">
        <v>361</v>
      </c>
      <c r="AV10" s="26"/>
      <c r="AW10" s="26" t="s">
        <v>361</v>
      </c>
      <c r="AX10" s="26"/>
      <c r="AY10" s="26" t="s">
        <v>361</v>
      </c>
      <c r="AZ10" s="26"/>
      <c r="BA10" s="26" t="s">
        <v>361</v>
      </c>
      <c r="BB10" s="26"/>
      <c r="BC10" s="26" t="s">
        <v>361</v>
      </c>
      <c r="BD10" s="26"/>
      <c r="BE10" s="26" t="s">
        <v>361</v>
      </c>
      <c r="BF10" s="26"/>
      <c r="BG10" s="26" t="s">
        <v>361</v>
      </c>
      <c r="BH10" s="26"/>
      <c r="BI10" s="26" t="s">
        <v>361</v>
      </c>
      <c r="BJ10" s="26"/>
      <c r="BK10" s="26" t="s">
        <v>361</v>
      </c>
      <c r="BL10" s="26"/>
      <c r="BM10" s="26" t="s">
        <v>361</v>
      </c>
      <c r="BN10" s="26"/>
      <c r="BO10" s="26">
        <v>2</v>
      </c>
      <c r="BP10" s="26"/>
      <c r="BQ10" s="26">
        <v>2</v>
      </c>
      <c r="BR10" s="26"/>
      <c r="BS10" s="26">
        <v>2</v>
      </c>
      <c r="BT10" s="26"/>
      <c r="BU10" s="26">
        <v>3</v>
      </c>
      <c r="BV10" s="26"/>
      <c r="BW10" s="26">
        <v>1</v>
      </c>
      <c r="BX10" s="26"/>
      <c r="BY10" s="26">
        <v>3</v>
      </c>
      <c r="BZ10" s="26"/>
      <c r="CA10" s="26">
        <v>2</v>
      </c>
      <c r="CB10" s="26"/>
      <c r="CC10" s="26">
        <v>2</v>
      </c>
      <c r="CD10" s="26"/>
      <c r="CE10" s="26">
        <v>3</v>
      </c>
      <c r="CF10" s="26"/>
      <c r="CG10" s="26">
        <v>3</v>
      </c>
      <c r="CH10" s="26"/>
      <c r="CI10" s="28"/>
    </row>
    <row r="11" spans="1:87" x14ac:dyDescent="0.25">
      <c r="B11" s="2" t="s">
        <v>94</v>
      </c>
      <c r="C11" s="29" t="s">
        <v>41</v>
      </c>
      <c r="E11" s="26" t="s">
        <v>4</v>
      </c>
      <c r="F11" s="26"/>
      <c r="G11" s="26" t="s">
        <v>4</v>
      </c>
      <c r="H11" s="26"/>
      <c r="I11" s="26" t="s">
        <v>4</v>
      </c>
      <c r="J11" s="26"/>
      <c r="K11" s="26" t="s">
        <v>4</v>
      </c>
      <c r="L11" s="26"/>
      <c r="M11" s="26" t="s">
        <v>4</v>
      </c>
      <c r="N11" s="26"/>
      <c r="O11" s="26" t="s">
        <v>4</v>
      </c>
      <c r="P11" s="26"/>
      <c r="Q11" s="26" t="s">
        <v>361</v>
      </c>
      <c r="R11" s="26"/>
      <c r="S11" s="26" t="s">
        <v>361</v>
      </c>
      <c r="T11" s="26"/>
      <c r="U11" s="26" t="s">
        <v>4</v>
      </c>
      <c r="V11" s="26"/>
      <c r="W11" s="26" t="s">
        <v>4</v>
      </c>
      <c r="X11" s="26"/>
      <c r="Y11" s="26" t="s">
        <v>4</v>
      </c>
      <c r="Z11" s="26"/>
      <c r="AA11" s="26" t="s">
        <v>361</v>
      </c>
      <c r="AB11" s="26"/>
      <c r="AC11" s="26" t="s">
        <v>361</v>
      </c>
      <c r="AD11" s="26"/>
      <c r="AE11" s="26" t="s">
        <v>361</v>
      </c>
      <c r="AF11" s="26"/>
      <c r="AG11" s="26" t="s">
        <v>361</v>
      </c>
      <c r="AH11" s="26"/>
      <c r="AI11" s="26" t="s">
        <v>4</v>
      </c>
      <c r="AJ11" s="26"/>
      <c r="AK11" s="26" t="s">
        <v>361</v>
      </c>
      <c r="AL11" s="26"/>
      <c r="AM11" s="26" t="s">
        <v>361</v>
      </c>
      <c r="AN11" s="26"/>
      <c r="AO11" s="26" t="s">
        <v>361</v>
      </c>
      <c r="AP11" s="26"/>
      <c r="AQ11" s="26" t="s">
        <v>6</v>
      </c>
      <c r="AR11" s="26"/>
      <c r="AS11" s="26" t="s">
        <v>361</v>
      </c>
      <c r="AT11" s="26"/>
      <c r="AU11" s="26" t="s">
        <v>6</v>
      </c>
      <c r="AV11" s="26"/>
      <c r="AW11" s="26" t="s">
        <v>361</v>
      </c>
      <c r="AX11" s="26"/>
      <c r="AY11" s="26" t="s">
        <v>4</v>
      </c>
      <c r="AZ11" s="26"/>
      <c r="BA11" s="26" t="s">
        <v>361</v>
      </c>
      <c r="BB11" s="26"/>
      <c r="BC11" s="26" t="s">
        <v>5</v>
      </c>
      <c r="BD11" s="26"/>
      <c r="BE11" s="26" t="s">
        <v>361</v>
      </c>
      <c r="BF11" s="26"/>
      <c r="BG11" s="26" t="s">
        <v>5</v>
      </c>
      <c r="BH11" s="26"/>
      <c r="BI11" s="26" t="s">
        <v>361</v>
      </c>
      <c r="BJ11" s="26"/>
      <c r="BK11" s="26" t="s">
        <v>361</v>
      </c>
      <c r="BL11" s="26"/>
      <c r="BM11" s="26" t="s">
        <v>361</v>
      </c>
      <c r="BN11" s="26"/>
      <c r="BO11" s="26">
        <v>1</v>
      </c>
      <c r="BP11" s="26"/>
      <c r="BQ11" s="26">
        <v>1</v>
      </c>
      <c r="BR11" s="26"/>
      <c r="BS11" s="26">
        <v>4</v>
      </c>
      <c r="BT11" s="26"/>
      <c r="BU11" s="26">
        <v>2</v>
      </c>
      <c r="BV11" s="26"/>
      <c r="BW11" s="26">
        <v>4</v>
      </c>
      <c r="BX11" s="26"/>
      <c r="BY11" s="26">
        <v>1</v>
      </c>
      <c r="BZ11" s="26"/>
      <c r="CA11" s="26">
        <v>4</v>
      </c>
      <c r="CB11" s="26"/>
      <c r="CC11" s="26">
        <v>5</v>
      </c>
      <c r="CD11" s="26"/>
      <c r="CE11" s="26">
        <v>5</v>
      </c>
      <c r="CF11" s="26"/>
      <c r="CG11" s="26">
        <v>3</v>
      </c>
      <c r="CH11" s="26"/>
      <c r="CI11" s="28" t="s">
        <v>95</v>
      </c>
    </row>
    <row r="12" spans="1:87" x14ac:dyDescent="0.25">
      <c r="B12" s="2" t="s">
        <v>102</v>
      </c>
      <c r="C12" s="29" t="s">
        <v>41</v>
      </c>
      <c r="E12" s="26" t="s">
        <v>6</v>
      </c>
      <c r="F12" s="26"/>
      <c r="G12" s="26" t="s">
        <v>6</v>
      </c>
      <c r="H12" s="26"/>
      <c r="I12" s="26" t="s">
        <v>6</v>
      </c>
      <c r="J12" s="26"/>
      <c r="K12" s="26" t="s">
        <v>4</v>
      </c>
      <c r="L12" s="26"/>
      <c r="M12" s="26" t="s">
        <v>6</v>
      </c>
      <c r="N12" s="26"/>
      <c r="O12" s="26" t="s">
        <v>6</v>
      </c>
      <c r="P12" s="26"/>
      <c r="Q12" s="26" t="s">
        <v>6</v>
      </c>
      <c r="R12" s="26"/>
      <c r="S12" s="26" t="s">
        <v>6</v>
      </c>
      <c r="T12" s="26"/>
      <c r="U12" s="26" t="s">
        <v>6</v>
      </c>
      <c r="V12" s="26"/>
      <c r="W12" s="26" t="s">
        <v>6</v>
      </c>
      <c r="X12" s="26"/>
      <c r="Y12" s="26" t="s">
        <v>6</v>
      </c>
      <c r="Z12" s="26"/>
      <c r="AA12" s="26" t="s">
        <v>6</v>
      </c>
      <c r="AB12" s="26"/>
      <c r="AC12" s="26" t="s">
        <v>6</v>
      </c>
      <c r="AD12" s="26"/>
      <c r="AE12" s="26" t="s">
        <v>6</v>
      </c>
      <c r="AF12" s="26"/>
      <c r="AG12" s="26" t="s">
        <v>6</v>
      </c>
      <c r="AH12" s="26"/>
      <c r="AI12" s="26" t="s">
        <v>6</v>
      </c>
      <c r="AJ12" s="26"/>
      <c r="AK12" s="26" t="s">
        <v>6</v>
      </c>
      <c r="AL12" s="26"/>
      <c r="AM12" s="26" t="s">
        <v>6</v>
      </c>
      <c r="AN12" s="26"/>
      <c r="AO12" s="26" t="s">
        <v>6</v>
      </c>
      <c r="AP12" s="26"/>
      <c r="AQ12" s="26" t="s">
        <v>6</v>
      </c>
      <c r="AR12" s="26"/>
      <c r="AS12" s="26" t="s">
        <v>6</v>
      </c>
      <c r="AT12" s="26"/>
      <c r="AU12" s="26" t="s">
        <v>6</v>
      </c>
      <c r="AV12" s="26"/>
      <c r="AW12" s="26" t="s">
        <v>6</v>
      </c>
      <c r="AX12" s="26"/>
      <c r="AY12" s="26" t="s">
        <v>6</v>
      </c>
      <c r="AZ12" s="26"/>
      <c r="BA12" s="26" t="s">
        <v>6</v>
      </c>
      <c r="BB12" s="26"/>
      <c r="BC12" s="26" t="s">
        <v>6</v>
      </c>
      <c r="BD12" s="26"/>
      <c r="BE12" s="26" t="s">
        <v>6</v>
      </c>
      <c r="BF12" s="26"/>
      <c r="BG12" s="26" t="s">
        <v>6</v>
      </c>
      <c r="BH12" s="26"/>
      <c r="BI12" s="26" t="s">
        <v>6</v>
      </c>
      <c r="BJ12" s="26"/>
      <c r="BK12" s="26" t="s">
        <v>6</v>
      </c>
      <c r="BL12" s="26"/>
      <c r="BM12" s="26" t="s">
        <v>6</v>
      </c>
      <c r="BN12" s="26"/>
      <c r="BO12" s="26">
        <v>5</v>
      </c>
      <c r="BP12" s="26"/>
      <c r="BQ12" s="26">
        <v>5</v>
      </c>
      <c r="BR12" s="26"/>
      <c r="BS12" s="26">
        <v>5</v>
      </c>
      <c r="BT12" s="26"/>
      <c r="BU12" s="26">
        <v>5</v>
      </c>
      <c r="BV12" s="26"/>
      <c r="BW12" s="26">
        <v>5</v>
      </c>
      <c r="BX12" s="26"/>
      <c r="BY12" s="26">
        <v>5</v>
      </c>
      <c r="BZ12" s="26"/>
      <c r="CA12" s="26">
        <v>5</v>
      </c>
      <c r="CB12" s="26"/>
      <c r="CC12" s="26">
        <v>5</v>
      </c>
      <c r="CD12" s="26"/>
      <c r="CE12" s="26">
        <v>1</v>
      </c>
      <c r="CF12" s="26"/>
      <c r="CG12" s="26">
        <v>1</v>
      </c>
      <c r="CH12" s="26"/>
      <c r="CI12" s="28" t="s">
        <v>103</v>
      </c>
    </row>
    <row r="13" spans="1:87" x14ac:dyDescent="0.25">
      <c r="B13" s="2" t="s">
        <v>120</v>
      </c>
      <c r="C13" s="29" t="s">
        <v>41</v>
      </c>
      <c r="E13" s="26" t="s">
        <v>4</v>
      </c>
      <c r="F13" s="26"/>
      <c r="G13" s="26" t="s">
        <v>4</v>
      </c>
      <c r="H13" s="26"/>
      <c r="I13" s="26" t="s">
        <v>4</v>
      </c>
      <c r="J13" s="26"/>
      <c r="K13" s="26" t="s">
        <v>361</v>
      </c>
      <c r="L13" s="26"/>
      <c r="M13" s="26" t="s">
        <v>361</v>
      </c>
      <c r="N13" s="26"/>
      <c r="O13" s="26" t="s">
        <v>361</v>
      </c>
      <c r="P13" s="26"/>
      <c r="Q13" s="26" t="s">
        <v>361</v>
      </c>
      <c r="R13" s="26"/>
      <c r="S13" s="26" t="s">
        <v>361</v>
      </c>
      <c r="T13" s="26"/>
      <c r="U13" s="26" t="s">
        <v>361</v>
      </c>
      <c r="V13" s="26"/>
      <c r="W13" s="26" t="s">
        <v>4</v>
      </c>
      <c r="X13" s="26"/>
      <c r="Y13" s="26" t="s">
        <v>4</v>
      </c>
      <c r="Z13" s="26"/>
      <c r="AA13" s="26" t="s">
        <v>361</v>
      </c>
      <c r="AB13" s="26"/>
      <c r="AC13" s="26" t="s">
        <v>4</v>
      </c>
      <c r="AD13" s="26"/>
      <c r="AE13" s="26" t="s">
        <v>361</v>
      </c>
      <c r="AF13" s="26"/>
      <c r="AG13" s="26" t="s">
        <v>361</v>
      </c>
      <c r="AH13" s="26"/>
      <c r="AI13" s="26" t="s">
        <v>4</v>
      </c>
      <c r="AJ13" s="26"/>
      <c r="AK13" s="26" t="s">
        <v>361</v>
      </c>
      <c r="AL13" s="26"/>
      <c r="AM13" s="26" t="s">
        <v>361</v>
      </c>
      <c r="AN13" s="26"/>
      <c r="AO13" s="26" t="s">
        <v>361</v>
      </c>
      <c r="AP13" s="26"/>
      <c r="AQ13" s="26" t="s">
        <v>361</v>
      </c>
      <c r="AR13" s="26"/>
      <c r="AS13" s="26" t="s">
        <v>361</v>
      </c>
      <c r="AT13" s="26"/>
      <c r="AU13" s="26" t="s">
        <v>361</v>
      </c>
      <c r="AV13" s="26"/>
      <c r="AW13" s="26" t="s">
        <v>361</v>
      </c>
      <c r="AX13" s="26"/>
      <c r="AY13" s="26" t="s">
        <v>4</v>
      </c>
      <c r="AZ13" s="26"/>
      <c r="BA13" s="26" t="s">
        <v>361</v>
      </c>
      <c r="BB13" s="26"/>
      <c r="BC13" s="26" t="s">
        <v>361</v>
      </c>
      <c r="BD13" s="26"/>
      <c r="BE13" s="26" t="s">
        <v>361</v>
      </c>
      <c r="BF13" s="26"/>
      <c r="BG13" s="26" t="s">
        <v>361</v>
      </c>
      <c r="BH13" s="26"/>
      <c r="BI13" s="26" t="s">
        <v>361</v>
      </c>
      <c r="BJ13" s="26"/>
      <c r="BK13" s="26" t="s">
        <v>361</v>
      </c>
      <c r="BL13" s="26"/>
      <c r="BM13" s="26" t="s">
        <v>361</v>
      </c>
      <c r="BN13" s="26"/>
      <c r="BO13" s="26">
        <v>4</v>
      </c>
      <c r="BP13" s="26"/>
      <c r="BQ13" s="26">
        <v>3</v>
      </c>
      <c r="BR13" s="26"/>
      <c r="BS13" s="26">
        <v>3</v>
      </c>
      <c r="BT13" s="26"/>
      <c r="BU13" s="26">
        <v>3</v>
      </c>
      <c r="BV13" s="26"/>
      <c r="BW13" s="26">
        <v>4</v>
      </c>
      <c r="BX13" s="26"/>
      <c r="BY13" s="26">
        <v>3</v>
      </c>
      <c r="BZ13" s="26"/>
      <c r="CA13" s="26">
        <v>3</v>
      </c>
      <c r="CB13" s="26"/>
      <c r="CC13" s="26">
        <v>3</v>
      </c>
      <c r="CD13" s="26"/>
      <c r="CE13" s="26">
        <v>4</v>
      </c>
      <c r="CF13" s="26"/>
      <c r="CG13" s="26">
        <v>3</v>
      </c>
      <c r="CH13" s="26"/>
      <c r="CI13" s="28"/>
    </row>
    <row r="14" spans="1:87" x14ac:dyDescent="0.25">
      <c r="B14" s="2" t="s">
        <v>130</v>
      </c>
      <c r="C14" s="29" t="s">
        <v>41</v>
      </c>
      <c r="E14" s="26" t="s">
        <v>4</v>
      </c>
      <c r="F14" s="26"/>
      <c r="G14" s="26" t="s">
        <v>4</v>
      </c>
      <c r="H14" s="26"/>
      <c r="I14" s="26" t="s">
        <v>361</v>
      </c>
      <c r="J14" s="26"/>
      <c r="K14" s="26" t="s">
        <v>361</v>
      </c>
      <c r="L14" s="26"/>
      <c r="M14" s="26" t="s">
        <v>361</v>
      </c>
      <c r="N14" s="26"/>
      <c r="O14" s="26" t="s">
        <v>4</v>
      </c>
      <c r="P14" s="26"/>
      <c r="Q14" s="26" t="s">
        <v>4</v>
      </c>
      <c r="R14" s="26"/>
      <c r="S14" s="26" t="s">
        <v>4</v>
      </c>
      <c r="T14" s="26"/>
      <c r="U14" s="26" t="s">
        <v>4</v>
      </c>
      <c r="V14" s="26"/>
      <c r="W14" s="26" t="s">
        <v>4</v>
      </c>
      <c r="X14" s="26"/>
      <c r="Y14" s="26" t="s">
        <v>4</v>
      </c>
      <c r="Z14" s="26"/>
      <c r="AA14" s="26" t="s">
        <v>361</v>
      </c>
      <c r="AB14" s="26"/>
      <c r="AC14" s="26" t="s">
        <v>4</v>
      </c>
      <c r="AD14" s="26"/>
      <c r="AE14" s="26" t="s">
        <v>361</v>
      </c>
      <c r="AF14" s="26"/>
      <c r="AG14" s="26" t="s">
        <v>361</v>
      </c>
      <c r="AH14" s="26"/>
      <c r="AI14" s="26" t="s">
        <v>4</v>
      </c>
      <c r="AJ14" s="26"/>
      <c r="AK14" s="26" t="s">
        <v>361</v>
      </c>
      <c r="AL14" s="26"/>
      <c r="AM14" s="26" t="s">
        <v>361</v>
      </c>
      <c r="AN14" s="26"/>
      <c r="AO14" s="26" t="s">
        <v>361</v>
      </c>
      <c r="AP14" s="26"/>
      <c r="AQ14" s="26" t="s">
        <v>361</v>
      </c>
      <c r="AR14" s="26"/>
      <c r="AS14" s="26" t="s">
        <v>361</v>
      </c>
      <c r="AT14" s="26"/>
      <c r="AU14" s="26" t="s">
        <v>361</v>
      </c>
      <c r="AV14" s="26"/>
      <c r="AW14" s="26" t="s">
        <v>4</v>
      </c>
      <c r="AX14" s="26"/>
      <c r="AY14" s="26" t="s">
        <v>4</v>
      </c>
      <c r="AZ14" s="26"/>
      <c r="BA14" s="26" t="s">
        <v>361</v>
      </c>
      <c r="BB14" s="26"/>
      <c r="BC14" s="26" t="s">
        <v>361</v>
      </c>
      <c r="BD14" s="26"/>
      <c r="BE14" s="26" t="s">
        <v>361</v>
      </c>
      <c r="BF14" s="26"/>
      <c r="BG14" s="26" t="s">
        <v>361</v>
      </c>
      <c r="BH14" s="26"/>
      <c r="BI14" s="26" t="s">
        <v>361</v>
      </c>
      <c r="BJ14" s="26"/>
      <c r="BK14" s="26" t="s">
        <v>361</v>
      </c>
      <c r="BL14" s="26"/>
      <c r="BM14" s="26" t="s">
        <v>361</v>
      </c>
      <c r="BN14" s="26"/>
      <c r="BO14" s="26">
        <v>4</v>
      </c>
      <c r="BP14" s="26"/>
      <c r="BQ14" s="26">
        <v>4</v>
      </c>
      <c r="BR14" s="26"/>
      <c r="BS14" s="26">
        <v>3</v>
      </c>
      <c r="BT14" s="26"/>
      <c r="BU14" s="26">
        <v>3</v>
      </c>
      <c r="BV14" s="26"/>
      <c r="BW14" s="26">
        <v>2</v>
      </c>
      <c r="BX14" s="26"/>
      <c r="BY14" s="26">
        <v>2</v>
      </c>
      <c r="BZ14" s="26"/>
      <c r="CA14" s="26">
        <v>5</v>
      </c>
      <c r="CB14" s="26"/>
      <c r="CC14" s="26">
        <v>5</v>
      </c>
      <c r="CD14" s="26"/>
      <c r="CE14" s="26">
        <v>5</v>
      </c>
      <c r="CF14" s="26"/>
      <c r="CG14" s="26">
        <v>5</v>
      </c>
      <c r="CH14" s="26"/>
      <c r="CI14" s="28"/>
    </row>
    <row r="15" spans="1:87" x14ac:dyDescent="0.25">
      <c r="B15" s="2" t="s">
        <v>133</v>
      </c>
      <c r="C15" s="29" t="s">
        <v>41</v>
      </c>
      <c r="E15" s="26" t="s">
        <v>4</v>
      </c>
      <c r="F15" s="26"/>
      <c r="G15" s="26" t="s">
        <v>361</v>
      </c>
      <c r="H15" s="26"/>
      <c r="I15" s="26" t="s">
        <v>4</v>
      </c>
      <c r="J15" s="26"/>
      <c r="K15" s="26" t="s">
        <v>4</v>
      </c>
      <c r="L15" s="26"/>
      <c r="M15" s="26" t="s">
        <v>4</v>
      </c>
      <c r="N15" s="26"/>
      <c r="O15" s="26" t="s">
        <v>4</v>
      </c>
      <c r="P15" s="26"/>
      <c r="Q15" s="26" t="s">
        <v>4</v>
      </c>
      <c r="R15" s="26"/>
      <c r="S15" s="26" t="s">
        <v>4</v>
      </c>
      <c r="T15" s="26"/>
      <c r="U15" s="26" t="s">
        <v>4</v>
      </c>
      <c r="V15" s="26"/>
      <c r="W15" s="26" t="s">
        <v>4</v>
      </c>
      <c r="X15" s="26"/>
      <c r="Y15" s="26" t="s">
        <v>4</v>
      </c>
      <c r="Z15" s="26"/>
      <c r="AA15" s="26" t="s">
        <v>361</v>
      </c>
      <c r="AB15" s="26"/>
      <c r="AC15" s="26" t="s">
        <v>4</v>
      </c>
      <c r="AD15" s="26"/>
      <c r="AE15" s="26" t="s">
        <v>361</v>
      </c>
      <c r="AF15" s="26"/>
      <c r="AG15" s="26" t="s">
        <v>361</v>
      </c>
      <c r="AH15" s="26"/>
      <c r="AI15" s="26" t="s">
        <v>4</v>
      </c>
      <c r="AJ15" s="26"/>
      <c r="AK15" s="26" t="s">
        <v>4</v>
      </c>
      <c r="AL15" s="26"/>
      <c r="AM15" s="26" t="s">
        <v>4</v>
      </c>
      <c r="AN15" s="26"/>
      <c r="AO15" s="26" t="s">
        <v>4</v>
      </c>
      <c r="AP15" s="26"/>
      <c r="AQ15" s="26" t="s">
        <v>4</v>
      </c>
      <c r="AR15" s="26"/>
      <c r="AS15" s="26" t="s">
        <v>4</v>
      </c>
      <c r="AT15" s="26"/>
      <c r="AU15" s="26" t="s">
        <v>4</v>
      </c>
      <c r="AV15" s="26"/>
      <c r="AW15" s="26" t="s">
        <v>4</v>
      </c>
      <c r="AX15" s="26"/>
      <c r="AY15" s="26" t="s">
        <v>4</v>
      </c>
      <c r="AZ15" s="26"/>
      <c r="BA15" s="26" t="s">
        <v>4</v>
      </c>
      <c r="BB15" s="26"/>
      <c r="BC15" s="26" t="s">
        <v>4</v>
      </c>
      <c r="BD15" s="26"/>
      <c r="BE15" s="26" t="s">
        <v>4</v>
      </c>
      <c r="BF15" s="26"/>
      <c r="BG15" s="26" t="s">
        <v>4</v>
      </c>
      <c r="BH15" s="26"/>
      <c r="BI15" s="26" t="s">
        <v>361</v>
      </c>
      <c r="BJ15" s="26"/>
      <c r="BK15" s="26" t="s">
        <v>361</v>
      </c>
      <c r="BL15" s="26"/>
      <c r="BM15" s="26" t="s">
        <v>4</v>
      </c>
      <c r="BN15" s="26"/>
      <c r="BO15" s="26">
        <v>1</v>
      </c>
      <c r="BP15" s="26"/>
      <c r="BQ15" s="26">
        <v>1</v>
      </c>
      <c r="BR15" s="26"/>
      <c r="BS15" s="26">
        <v>1</v>
      </c>
      <c r="BT15" s="26"/>
      <c r="BU15" s="26">
        <v>1</v>
      </c>
      <c r="BV15" s="26"/>
      <c r="BW15" s="26">
        <v>1</v>
      </c>
      <c r="BX15" s="26"/>
      <c r="BY15" s="26">
        <v>1</v>
      </c>
      <c r="BZ15" s="26"/>
      <c r="CA15" s="26">
        <v>1</v>
      </c>
      <c r="CB15" s="26"/>
      <c r="CC15" s="26">
        <v>1</v>
      </c>
      <c r="CD15" s="26"/>
      <c r="CE15" s="26">
        <v>1</v>
      </c>
      <c r="CF15" s="26"/>
      <c r="CG15" s="26">
        <v>1</v>
      </c>
      <c r="CH15" s="26"/>
      <c r="CI15" s="28"/>
    </row>
    <row r="16" spans="1:87" x14ac:dyDescent="0.25">
      <c r="B16" s="2" t="s">
        <v>136</v>
      </c>
      <c r="C16" s="29" t="s">
        <v>41</v>
      </c>
      <c r="E16" s="26" t="s">
        <v>4</v>
      </c>
      <c r="F16" s="26"/>
      <c r="G16" s="26" t="s">
        <v>4</v>
      </c>
      <c r="H16" s="26"/>
      <c r="I16" s="26" t="s">
        <v>4</v>
      </c>
      <c r="J16" s="26"/>
      <c r="K16" s="26" t="s">
        <v>4</v>
      </c>
      <c r="L16" s="26"/>
      <c r="M16" s="26" t="s">
        <v>4</v>
      </c>
      <c r="N16" s="26"/>
      <c r="O16" s="26" t="s">
        <v>361</v>
      </c>
      <c r="P16" s="26"/>
      <c r="Q16" s="26" t="s">
        <v>361</v>
      </c>
      <c r="R16" s="26"/>
      <c r="S16" s="26" t="s">
        <v>4</v>
      </c>
      <c r="T16" s="26"/>
      <c r="U16" s="26" t="s">
        <v>4</v>
      </c>
      <c r="V16" s="26"/>
      <c r="W16" s="26" t="s">
        <v>4</v>
      </c>
      <c r="X16" s="26"/>
      <c r="Y16" s="26" t="s">
        <v>4</v>
      </c>
      <c r="Z16" s="26"/>
      <c r="AA16" s="26" t="s">
        <v>361</v>
      </c>
      <c r="AB16" s="26"/>
      <c r="AC16" s="26" t="s">
        <v>361</v>
      </c>
      <c r="AD16" s="26"/>
      <c r="AE16" s="26" t="s">
        <v>4</v>
      </c>
      <c r="AF16" s="26"/>
      <c r="AG16" s="26" t="s">
        <v>361</v>
      </c>
      <c r="AH16" s="26"/>
      <c r="AI16" s="26" t="s">
        <v>361</v>
      </c>
      <c r="AJ16" s="26"/>
      <c r="AK16" s="26" t="s">
        <v>361</v>
      </c>
      <c r="AL16" s="26"/>
      <c r="AM16" s="26" t="s">
        <v>361</v>
      </c>
      <c r="AN16" s="26"/>
      <c r="AO16" s="26" t="s">
        <v>361</v>
      </c>
      <c r="AP16" s="26"/>
      <c r="AQ16" s="26" t="s">
        <v>361</v>
      </c>
      <c r="AR16" s="26"/>
      <c r="AS16" s="26" t="s">
        <v>361</v>
      </c>
      <c r="AT16" s="26"/>
      <c r="AU16" s="26" t="s">
        <v>361</v>
      </c>
      <c r="AV16" s="26"/>
      <c r="AW16" s="26" t="s">
        <v>5</v>
      </c>
      <c r="AX16" s="26"/>
      <c r="AY16" s="26" t="s">
        <v>4</v>
      </c>
      <c r="AZ16" s="26"/>
      <c r="BA16" s="26" t="s">
        <v>6</v>
      </c>
      <c r="BB16" s="26"/>
      <c r="BC16" s="26" t="s">
        <v>6</v>
      </c>
      <c r="BD16" s="26"/>
      <c r="BE16" s="26" t="s">
        <v>361</v>
      </c>
      <c r="BF16" s="26"/>
      <c r="BG16" s="26" t="s">
        <v>361</v>
      </c>
      <c r="BH16" s="26"/>
      <c r="BI16" s="26" t="s">
        <v>361</v>
      </c>
      <c r="BJ16" s="26"/>
      <c r="BK16" s="26" t="s">
        <v>5</v>
      </c>
      <c r="BL16" s="26"/>
      <c r="BM16" s="26" t="s">
        <v>5</v>
      </c>
      <c r="BN16" s="26"/>
      <c r="BO16" s="26">
        <v>4</v>
      </c>
      <c r="BP16" s="26"/>
      <c r="BQ16" s="26">
        <v>4</v>
      </c>
      <c r="BR16" s="26"/>
      <c r="BS16" s="26">
        <v>3</v>
      </c>
      <c r="BT16" s="26"/>
      <c r="BU16" s="26">
        <v>3</v>
      </c>
      <c r="BV16" s="26"/>
      <c r="BW16" s="26">
        <v>2</v>
      </c>
      <c r="BX16" s="26"/>
      <c r="BY16" s="26">
        <v>4</v>
      </c>
      <c r="BZ16" s="26"/>
      <c r="CA16" s="26">
        <v>5</v>
      </c>
      <c r="CB16" s="26"/>
      <c r="CC16" s="26">
        <v>5</v>
      </c>
      <c r="CD16" s="26"/>
      <c r="CE16" s="26">
        <v>5</v>
      </c>
      <c r="CF16" s="26"/>
      <c r="CG16" s="26">
        <v>5</v>
      </c>
      <c r="CH16" s="26"/>
      <c r="CI16" s="28"/>
    </row>
    <row r="17" spans="2:87" x14ac:dyDescent="0.25">
      <c r="B17" s="2" t="s">
        <v>143</v>
      </c>
      <c r="C17" s="29" t="s">
        <v>41</v>
      </c>
      <c r="E17" s="26" t="s">
        <v>4</v>
      </c>
      <c r="F17" s="26"/>
      <c r="G17" s="26" t="s">
        <v>4</v>
      </c>
      <c r="H17" s="26"/>
      <c r="I17" s="26" t="s">
        <v>361</v>
      </c>
      <c r="J17" s="26"/>
      <c r="K17" s="26" t="s">
        <v>361</v>
      </c>
      <c r="L17" s="26"/>
      <c r="M17" s="26" t="s">
        <v>4</v>
      </c>
      <c r="N17" s="26"/>
      <c r="O17" s="26" t="s">
        <v>361</v>
      </c>
      <c r="P17" s="26"/>
      <c r="Q17" s="26" t="s">
        <v>361</v>
      </c>
      <c r="R17" s="26"/>
      <c r="S17" s="26" t="s">
        <v>361</v>
      </c>
      <c r="T17" s="26"/>
      <c r="U17" s="26" t="s">
        <v>361</v>
      </c>
      <c r="V17" s="26"/>
      <c r="W17" s="26" t="s">
        <v>4</v>
      </c>
      <c r="X17" s="26"/>
      <c r="Y17" s="26" t="s">
        <v>4</v>
      </c>
      <c r="Z17" s="26"/>
      <c r="AA17" s="26" t="s">
        <v>361</v>
      </c>
      <c r="AB17" s="26"/>
      <c r="AC17" s="26" t="s">
        <v>361</v>
      </c>
      <c r="AD17" s="26"/>
      <c r="AE17" s="26" t="s">
        <v>5</v>
      </c>
      <c r="AF17" s="26"/>
      <c r="AG17" s="26" t="s">
        <v>5</v>
      </c>
      <c r="AH17" s="26"/>
      <c r="AI17" s="26" t="s">
        <v>361</v>
      </c>
      <c r="AJ17" s="26"/>
      <c r="AK17" s="26" t="s">
        <v>6</v>
      </c>
      <c r="AL17" s="26"/>
      <c r="AM17" s="26" t="s">
        <v>6</v>
      </c>
      <c r="AN17" s="26"/>
      <c r="AO17" s="26" t="s">
        <v>6</v>
      </c>
      <c r="AP17" s="26"/>
      <c r="AQ17" s="26" t="s">
        <v>6</v>
      </c>
      <c r="AR17" s="26"/>
      <c r="AS17" s="26" t="s">
        <v>6</v>
      </c>
      <c r="AT17" s="26"/>
      <c r="AU17" s="26" t="s">
        <v>4</v>
      </c>
      <c r="AV17" s="26"/>
      <c r="AW17" s="26" t="s">
        <v>5</v>
      </c>
      <c r="AX17" s="26"/>
      <c r="AY17" s="26" t="s">
        <v>5</v>
      </c>
      <c r="AZ17" s="26"/>
      <c r="BA17" s="26" t="s">
        <v>5</v>
      </c>
      <c r="BB17" s="26"/>
      <c r="BC17" s="26" t="s">
        <v>5</v>
      </c>
      <c r="BD17" s="26"/>
      <c r="BE17" s="26" t="s">
        <v>5</v>
      </c>
      <c r="BF17" s="26"/>
      <c r="BG17" s="26" t="s">
        <v>6</v>
      </c>
      <c r="BH17" s="26"/>
      <c r="BI17" s="26" t="s">
        <v>6</v>
      </c>
      <c r="BJ17" s="26"/>
      <c r="BK17" s="26" t="s">
        <v>5</v>
      </c>
      <c r="BL17" s="26"/>
      <c r="BM17" s="26" t="s">
        <v>5</v>
      </c>
      <c r="BN17" s="26"/>
      <c r="BO17" s="26">
        <v>5</v>
      </c>
      <c r="BP17" s="26"/>
      <c r="BQ17" s="26">
        <v>5</v>
      </c>
      <c r="BR17" s="26"/>
      <c r="BS17" s="26">
        <v>5</v>
      </c>
      <c r="BT17" s="26"/>
      <c r="BU17" s="26">
        <v>5</v>
      </c>
      <c r="BV17" s="26"/>
      <c r="BW17" s="26">
        <v>3</v>
      </c>
      <c r="BX17" s="26"/>
      <c r="BY17" s="26">
        <v>1</v>
      </c>
      <c r="BZ17" s="26"/>
      <c r="CA17" s="26">
        <v>5</v>
      </c>
      <c r="CB17" s="26"/>
      <c r="CC17" s="26">
        <v>3</v>
      </c>
      <c r="CD17" s="26"/>
      <c r="CE17" s="26">
        <v>1</v>
      </c>
      <c r="CF17" s="26"/>
      <c r="CG17" s="26">
        <v>2</v>
      </c>
      <c r="CH17" s="26"/>
      <c r="CI17" s="28"/>
    </row>
    <row r="18" spans="2:87" x14ac:dyDescent="0.25">
      <c r="B18" s="2" t="s">
        <v>150</v>
      </c>
      <c r="C18" s="29" t="s">
        <v>41</v>
      </c>
      <c r="E18" s="26" t="s">
        <v>5</v>
      </c>
      <c r="F18" s="26"/>
      <c r="G18" s="26" t="s">
        <v>361</v>
      </c>
      <c r="H18" s="26"/>
      <c r="I18" s="26" t="s">
        <v>361</v>
      </c>
      <c r="J18" s="26"/>
      <c r="K18" s="26" t="s">
        <v>361</v>
      </c>
      <c r="L18" s="26"/>
      <c r="M18" s="26" t="s">
        <v>361</v>
      </c>
      <c r="N18" s="26"/>
      <c r="O18" s="26" t="s">
        <v>361</v>
      </c>
      <c r="P18" s="26"/>
      <c r="Q18" s="26" t="s">
        <v>361</v>
      </c>
      <c r="R18" s="26"/>
      <c r="S18" s="26" t="s">
        <v>361</v>
      </c>
      <c r="T18" s="26"/>
      <c r="U18" s="26" t="s">
        <v>361</v>
      </c>
      <c r="V18" s="26"/>
      <c r="W18" s="26" t="s">
        <v>361</v>
      </c>
      <c r="X18" s="26"/>
      <c r="Y18" s="26" t="s">
        <v>361</v>
      </c>
      <c r="Z18" s="26"/>
      <c r="AA18" s="26" t="s">
        <v>361</v>
      </c>
      <c r="AB18" s="26"/>
      <c r="AC18" s="26" t="s">
        <v>361</v>
      </c>
      <c r="AD18" s="26"/>
      <c r="AE18" s="26" t="s">
        <v>361</v>
      </c>
      <c r="AF18" s="26"/>
      <c r="AG18" s="26" t="s">
        <v>361</v>
      </c>
      <c r="AH18" s="26"/>
      <c r="AI18" s="26" t="s">
        <v>4</v>
      </c>
      <c r="AJ18" s="26"/>
      <c r="AK18" s="26" t="s">
        <v>361</v>
      </c>
      <c r="AL18" s="26"/>
      <c r="AM18" s="26" t="s">
        <v>361</v>
      </c>
      <c r="AN18" s="26"/>
      <c r="AO18" s="26" t="s">
        <v>361</v>
      </c>
      <c r="AP18" s="26"/>
      <c r="AQ18" s="26" t="s">
        <v>361</v>
      </c>
      <c r="AR18" s="26"/>
      <c r="AS18" s="26" t="s">
        <v>361</v>
      </c>
      <c r="AT18" s="26"/>
      <c r="AU18" s="26" t="s">
        <v>361</v>
      </c>
      <c r="AV18" s="26"/>
      <c r="AW18" s="26" t="s">
        <v>361</v>
      </c>
      <c r="AX18" s="26"/>
      <c r="AY18" s="26" t="s">
        <v>4</v>
      </c>
      <c r="AZ18" s="26"/>
      <c r="BA18" s="26" t="s">
        <v>361</v>
      </c>
      <c r="BB18" s="26"/>
      <c r="BC18" s="26" t="s">
        <v>361</v>
      </c>
      <c r="BD18" s="26"/>
      <c r="BE18" s="26" t="s">
        <v>361</v>
      </c>
      <c r="BF18" s="26"/>
      <c r="BG18" s="26" t="s">
        <v>361</v>
      </c>
      <c r="BH18" s="26"/>
      <c r="BI18" s="26" t="s">
        <v>361</v>
      </c>
      <c r="BJ18" s="26"/>
      <c r="BK18" s="26" t="s">
        <v>361</v>
      </c>
      <c r="BL18" s="26"/>
      <c r="BM18" s="26" t="s">
        <v>361</v>
      </c>
      <c r="BN18" s="26"/>
      <c r="BO18" s="26">
        <v>5</v>
      </c>
      <c r="BP18" s="26"/>
      <c r="BQ18" s="26">
        <v>4</v>
      </c>
      <c r="BR18" s="26"/>
      <c r="BS18" s="26">
        <v>1</v>
      </c>
      <c r="BT18" s="26"/>
      <c r="BU18" s="26">
        <v>2</v>
      </c>
      <c r="BV18" s="26"/>
      <c r="BW18" s="26">
        <v>1</v>
      </c>
      <c r="BX18" s="26"/>
      <c r="BY18" s="26">
        <v>3</v>
      </c>
      <c r="BZ18" s="26"/>
      <c r="CA18" s="26">
        <v>5</v>
      </c>
      <c r="CB18" s="26"/>
      <c r="CC18" s="26">
        <v>5</v>
      </c>
      <c r="CD18" s="26"/>
      <c r="CE18" s="26">
        <v>5</v>
      </c>
      <c r="CF18" s="26"/>
      <c r="CG18" s="26">
        <v>5</v>
      </c>
      <c r="CH18" s="26"/>
      <c r="CI18" s="28"/>
    </row>
    <row r="19" spans="2:87" x14ac:dyDescent="0.25">
      <c r="B19" s="2" t="s">
        <v>159</v>
      </c>
      <c r="C19" s="29" t="s">
        <v>41</v>
      </c>
      <c r="E19" s="26" t="s">
        <v>361</v>
      </c>
      <c r="F19" s="26"/>
      <c r="G19" s="26" t="s">
        <v>361</v>
      </c>
      <c r="H19" s="26"/>
      <c r="I19" s="26" t="s">
        <v>361</v>
      </c>
      <c r="J19" s="26"/>
      <c r="K19" s="26" t="s">
        <v>4</v>
      </c>
      <c r="L19" s="26"/>
      <c r="M19" s="26" t="s">
        <v>361</v>
      </c>
      <c r="N19" s="26"/>
      <c r="O19" s="26" t="s">
        <v>361</v>
      </c>
      <c r="P19" s="26"/>
      <c r="Q19" s="26" t="s">
        <v>361</v>
      </c>
      <c r="R19" s="26"/>
      <c r="S19" s="26" t="s">
        <v>361</v>
      </c>
      <c r="T19" s="26"/>
      <c r="U19" s="26" t="s">
        <v>361</v>
      </c>
      <c r="V19" s="26"/>
      <c r="W19" s="26" t="s">
        <v>361</v>
      </c>
      <c r="X19" s="26"/>
      <c r="Y19" s="26" t="s">
        <v>4</v>
      </c>
      <c r="Z19" s="26"/>
      <c r="AA19" s="26" t="s">
        <v>361</v>
      </c>
      <c r="AB19" s="26"/>
      <c r="AC19" s="26" t="s">
        <v>361</v>
      </c>
      <c r="AD19" s="26"/>
      <c r="AE19" s="26" t="s">
        <v>361</v>
      </c>
      <c r="AF19" s="26"/>
      <c r="AG19" s="26" t="s">
        <v>361</v>
      </c>
      <c r="AH19" s="26"/>
      <c r="AI19" s="26" t="s">
        <v>361</v>
      </c>
      <c r="AJ19" s="26"/>
      <c r="AK19" s="26" t="s">
        <v>361</v>
      </c>
      <c r="AL19" s="26"/>
      <c r="AM19" s="26" t="s">
        <v>361</v>
      </c>
      <c r="AN19" s="26"/>
      <c r="AO19" s="26" t="s">
        <v>361</v>
      </c>
      <c r="AP19" s="26"/>
      <c r="AQ19" s="26" t="s">
        <v>361</v>
      </c>
      <c r="AR19" s="26"/>
      <c r="AS19" s="26" t="s">
        <v>361</v>
      </c>
      <c r="AT19" s="26"/>
      <c r="AU19" s="26" t="s">
        <v>361</v>
      </c>
      <c r="AV19" s="26"/>
      <c r="AW19" s="26" t="s">
        <v>361</v>
      </c>
      <c r="AX19" s="26"/>
      <c r="AY19" s="26" t="s">
        <v>361</v>
      </c>
      <c r="AZ19" s="26"/>
      <c r="BA19" s="26" t="s">
        <v>361</v>
      </c>
      <c r="BB19" s="26"/>
      <c r="BC19" s="26" t="s">
        <v>361</v>
      </c>
      <c r="BD19" s="26"/>
      <c r="BE19" s="26" t="s">
        <v>361</v>
      </c>
      <c r="BF19" s="26"/>
      <c r="BG19" s="26" t="s">
        <v>361</v>
      </c>
      <c r="BH19" s="26"/>
      <c r="BI19" s="26" t="s">
        <v>361</v>
      </c>
      <c r="BJ19" s="26"/>
      <c r="BK19" s="26" t="s">
        <v>361</v>
      </c>
      <c r="BL19" s="26"/>
      <c r="BM19" s="26" t="s">
        <v>361</v>
      </c>
      <c r="BN19" s="26"/>
      <c r="BO19" s="26">
        <v>5</v>
      </c>
      <c r="BP19" s="26"/>
      <c r="BQ19" s="26">
        <v>1</v>
      </c>
      <c r="BR19" s="26"/>
      <c r="BS19" s="26">
        <v>1</v>
      </c>
      <c r="BT19" s="26"/>
      <c r="BU19" s="26">
        <v>2</v>
      </c>
      <c r="BV19" s="26"/>
      <c r="BW19" s="26">
        <v>3</v>
      </c>
      <c r="BX19" s="26"/>
      <c r="BY19" s="26">
        <v>1</v>
      </c>
      <c r="BZ19" s="26"/>
      <c r="CA19" s="26">
        <v>1</v>
      </c>
      <c r="CB19" s="26"/>
      <c r="CC19" s="26">
        <v>3</v>
      </c>
      <c r="CD19" s="26"/>
      <c r="CE19" s="26">
        <v>3</v>
      </c>
      <c r="CF19" s="26"/>
      <c r="CG19" s="26">
        <v>3</v>
      </c>
      <c r="CH19" s="26"/>
      <c r="CI19" s="28"/>
    </row>
    <row r="20" spans="2:87" x14ac:dyDescent="0.25">
      <c r="B20" s="2" t="s">
        <v>185</v>
      </c>
      <c r="C20" s="29" t="s">
        <v>41</v>
      </c>
      <c r="E20" s="26" t="s">
        <v>5</v>
      </c>
      <c r="F20" s="26"/>
      <c r="G20" s="26" t="s">
        <v>5</v>
      </c>
      <c r="H20" s="26"/>
      <c r="I20" s="26" t="s">
        <v>361</v>
      </c>
      <c r="J20" s="26"/>
      <c r="K20" s="26" t="s">
        <v>4</v>
      </c>
      <c r="L20" s="26"/>
      <c r="M20" s="26" t="s">
        <v>6</v>
      </c>
      <c r="N20" s="26"/>
      <c r="O20" s="26" t="s">
        <v>361</v>
      </c>
      <c r="P20" s="26"/>
      <c r="Q20" s="26" t="s">
        <v>361</v>
      </c>
      <c r="R20" s="26"/>
      <c r="S20" s="26" t="s">
        <v>4</v>
      </c>
      <c r="T20" s="26"/>
      <c r="U20" s="26" t="s">
        <v>4</v>
      </c>
      <c r="V20" s="26"/>
      <c r="W20" s="26" t="s">
        <v>4</v>
      </c>
      <c r="X20" s="26"/>
      <c r="Y20" s="26" t="s">
        <v>5</v>
      </c>
      <c r="Z20" s="26"/>
      <c r="AA20" s="26" t="s">
        <v>5</v>
      </c>
      <c r="AB20" s="26"/>
      <c r="AC20" s="26" t="s">
        <v>5</v>
      </c>
      <c r="AD20" s="26"/>
      <c r="AE20" s="26" t="s">
        <v>6</v>
      </c>
      <c r="AF20" s="26"/>
      <c r="AG20" s="26" t="s">
        <v>4</v>
      </c>
      <c r="AH20" s="26"/>
      <c r="AI20" s="26" t="s">
        <v>4</v>
      </c>
      <c r="AJ20" s="26"/>
      <c r="AK20" s="26" t="s">
        <v>361</v>
      </c>
      <c r="AL20" s="26"/>
      <c r="AM20" s="26" t="s">
        <v>5</v>
      </c>
      <c r="AN20" s="26"/>
      <c r="AO20" s="26" t="s">
        <v>5</v>
      </c>
      <c r="AP20" s="26"/>
      <c r="AQ20" s="26" t="s">
        <v>4</v>
      </c>
      <c r="AR20" s="26"/>
      <c r="AS20" s="26" t="s">
        <v>361</v>
      </c>
      <c r="AT20" s="26"/>
      <c r="AU20" s="26" t="s">
        <v>6</v>
      </c>
      <c r="AV20" s="26"/>
      <c r="AW20" s="26" t="s">
        <v>5</v>
      </c>
      <c r="AX20" s="26"/>
      <c r="AY20" s="26" t="s">
        <v>4</v>
      </c>
      <c r="AZ20" s="26"/>
      <c r="BA20" s="26" t="s">
        <v>361</v>
      </c>
      <c r="BB20" s="26"/>
      <c r="BC20" s="26" t="s">
        <v>5</v>
      </c>
      <c r="BD20" s="26"/>
      <c r="BE20" s="26" t="s">
        <v>361</v>
      </c>
      <c r="BF20" s="26"/>
      <c r="BG20" s="26" t="s">
        <v>5</v>
      </c>
      <c r="BH20" s="26"/>
      <c r="BI20" s="26" t="s">
        <v>361</v>
      </c>
      <c r="BJ20" s="26"/>
      <c r="BK20" s="26" t="s">
        <v>361</v>
      </c>
      <c r="BL20" s="26"/>
      <c r="BM20" s="26" t="s">
        <v>361</v>
      </c>
      <c r="BN20" s="26"/>
      <c r="BO20" s="26">
        <v>3</v>
      </c>
      <c r="BP20" s="26"/>
      <c r="BQ20" s="26">
        <v>3</v>
      </c>
      <c r="BR20" s="26"/>
      <c r="BS20" s="26">
        <v>1</v>
      </c>
      <c r="BT20" s="26"/>
      <c r="BU20" s="26">
        <v>1</v>
      </c>
      <c r="BV20" s="26"/>
      <c r="BW20" s="26">
        <v>1</v>
      </c>
      <c r="BX20" s="26"/>
      <c r="BY20" s="26">
        <v>1</v>
      </c>
      <c r="BZ20" s="26"/>
      <c r="CA20" s="26">
        <v>1</v>
      </c>
      <c r="CB20" s="26"/>
      <c r="CC20" s="26">
        <v>2</v>
      </c>
      <c r="CD20" s="26"/>
      <c r="CE20" s="26">
        <v>1</v>
      </c>
      <c r="CF20" s="26"/>
      <c r="CG20" s="26">
        <v>1</v>
      </c>
      <c r="CH20" s="26"/>
      <c r="CI20" s="28"/>
    </row>
    <row r="21" spans="2:87" x14ac:dyDescent="0.25">
      <c r="B21" s="2" t="s">
        <v>193</v>
      </c>
      <c r="C21" s="29" t="s">
        <v>41</v>
      </c>
      <c r="E21" s="26" t="s">
        <v>4</v>
      </c>
      <c r="F21" s="26"/>
      <c r="G21" s="26" t="s">
        <v>361</v>
      </c>
      <c r="H21" s="26"/>
      <c r="I21" s="26" t="s">
        <v>4</v>
      </c>
      <c r="J21" s="26"/>
      <c r="K21" s="26" t="s">
        <v>4</v>
      </c>
      <c r="L21" s="26"/>
      <c r="M21" s="26" t="s">
        <v>361</v>
      </c>
      <c r="N21" s="26"/>
      <c r="O21" s="26" t="s">
        <v>4</v>
      </c>
      <c r="P21" s="26"/>
      <c r="Q21" s="26" t="s">
        <v>6</v>
      </c>
      <c r="R21" s="26"/>
      <c r="S21" s="26" t="s">
        <v>6</v>
      </c>
      <c r="T21" s="26"/>
      <c r="U21" s="26" t="s">
        <v>6</v>
      </c>
      <c r="V21" s="26"/>
      <c r="W21" s="26" t="s">
        <v>6</v>
      </c>
      <c r="X21" s="26"/>
      <c r="Y21" s="26" t="s">
        <v>4</v>
      </c>
      <c r="Z21" s="26"/>
      <c r="AA21" s="26" t="s">
        <v>6</v>
      </c>
      <c r="AB21" s="26"/>
      <c r="AC21" s="26" t="s">
        <v>361</v>
      </c>
      <c r="AD21" s="26"/>
      <c r="AE21" s="26" t="s">
        <v>361</v>
      </c>
      <c r="AF21" s="26"/>
      <c r="AG21" s="26" t="s">
        <v>361</v>
      </c>
      <c r="AH21" s="26"/>
      <c r="AI21" s="26" t="s">
        <v>4</v>
      </c>
      <c r="AJ21" s="26"/>
      <c r="AK21" s="26" t="s">
        <v>361</v>
      </c>
      <c r="AL21" s="26"/>
      <c r="AM21" s="26" t="s">
        <v>361</v>
      </c>
      <c r="AN21" s="26"/>
      <c r="AO21" s="26" t="s">
        <v>361</v>
      </c>
      <c r="AP21" s="26"/>
      <c r="AQ21" s="26" t="s">
        <v>4</v>
      </c>
      <c r="AR21" s="26"/>
      <c r="AS21" s="26" t="s">
        <v>361</v>
      </c>
      <c r="AT21" s="26"/>
      <c r="AU21" s="26" t="s">
        <v>361</v>
      </c>
      <c r="AV21" s="26"/>
      <c r="AW21" s="26" t="s">
        <v>4</v>
      </c>
      <c r="AX21" s="26"/>
      <c r="AY21" s="26" t="s">
        <v>4</v>
      </c>
      <c r="AZ21" s="26"/>
      <c r="BA21" s="26" t="s">
        <v>361</v>
      </c>
      <c r="BB21" s="26"/>
      <c r="BC21" s="26" t="s">
        <v>5</v>
      </c>
      <c r="BD21" s="26"/>
      <c r="BE21" s="26" t="s">
        <v>5</v>
      </c>
      <c r="BF21" s="26"/>
      <c r="BG21" s="26" t="s">
        <v>361</v>
      </c>
      <c r="BH21" s="26"/>
      <c r="BI21" s="26" t="s">
        <v>361</v>
      </c>
      <c r="BJ21" s="26"/>
      <c r="BK21" s="26" t="s">
        <v>361</v>
      </c>
      <c r="BL21" s="26"/>
      <c r="BM21" s="26" t="s">
        <v>361</v>
      </c>
      <c r="BN21" s="26"/>
      <c r="BO21" s="26">
        <v>1</v>
      </c>
      <c r="BP21" s="26"/>
      <c r="BQ21" s="26">
        <v>1</v>
      </c>
      <c r="BR21" s="26"/>
      <c r="BS21" s="26">
        <v>1</v>
      </c>
      <c r="BT21" s="26"/>
      <c r="BU21" s="26">
        <v>1</v>
      </c>
      <c r="BV21" s="26"/>
      <c r="BW21" s="26">
        <v>1</v>
      </c>
      <c r="BX21" s="26"/>
      <c r="BY21" s="26">
        <v>1</v>
      </c>
      <c r="BZ21" s="26"/>
      <c r="CA21" s="26">
        <v>1</v>
      </c>
      <c r="CB21" s="26"/>
      <c r="CC21" s="26">
        <v>3</v>
      </c>
      <c r="CD21" s="26"/>
      <c r="CE21" s="26">
        <v>2</v>
      </c>
      <c r="CF21" s="26"/>
      <c r="CG21" s="26">
        <v>3</v>
      </c>
      <c r="CH21" s="26"/>
      <c r="CI21" s="28"/>
    </row>
    <row r="22" spans="2:87" x14ac:dyDescent="0.25">
      <c r="B22" s="2" t="s">
        <v>196</v>
      </c>
      <c r="C22" s="29" t="s">
        <v>41</v>
      </c>
      <c r="E22" s="26" t="s">
        <v>4</v>
      </c>
      <c r="F22" s="26"/>
      <c r="G22" s="26" t="s">
        <v>4</v>
      </c>
      <c r="H22" s="26"/>
      <c r="I22" s="26" t="s">
        <v>361</v>
      </c>
      <c r="J22" s="26"/>
      <c r="K22" s="26" t="s">
        <v>4</v>
      </c>
      <c r="L22" s="26"/>
      <c r="M22" s="26" t="s">
        <v>4</v>
      </c>
      <c r="N22" s="26"/>
      <c r="O22" s="26" t="s">
        <v>361</v>
      </c>
      <c r="P22" s="26"/>
      <c r="Q22" s="26" t="s">
        <v>361</v>
      </c>
      <c r="R22" s="26"/>
      <c r="S22" s="26" t="s">
        <v>361</v>
      </c>
      <c r="T22" s="26"/>
      <c r="U22" s="26" t="s">
        <v>361</v>
      </c>
      <c r="V22" s="26"/>
      <c r="W22" s="26" t="s">
        <v>361</v>
      </c>
      <c r="X22" s="26"/>
      <c r="Y22" s="26" t="s">
        <v>4</v>
      </c>
      <c r="Z22" s="26"/>
      <c r="AA22" s="26" t="s">
        <v>6</v>
      </c>
      <c r="AB22" s="26"/>
      <c r="AC22" s="26" t="s">
        <v>6</v>
      </c>
      <c r="AD22" s="26"/>
      <c r="AE22" s="26" t="s">
        <v>5</v>
      </c>
      <c r="AF22" s="26"/>
      <c r="AG22" s="26" t="s">
        <v>5</v>
      </c>
      <c r="AH22" s="26"/>
      <c r="AI22" s="26" t="s">
        <v>361</v>
      </c>
      <c r="AJ22" s="26"/>
      <c r="AK22" s="26" t="s">
        <v>5</v>
      </c>
      <c r="AL22" s="26"/>
      <c r="AM22" s="26" t="s">
        <v>6</v>
      </c>
      <c r="AN22" s="26"/>
      <c r="AO22" s="26" t="s">
        <v>6</v>
      </c>
      <c r="AP22" s="26"/>
      <c r="AQ22" s="26" t="s">
        <v>6</v>
      </c>
      <c r="AR22" s="26"/>
      <c r="AS22" s="26" t="s">
        <v>6</v>
      </c>
      <c r="AT22" s="26"/>
      <c r="AU22" s="26" t="s">
        <v>6</v>
      </c>
      <c r="AV22" s="26"/>
      <c r="AW22" s="26" t="s">
        <v>10</v>
      </c>
      <c r="AX22" s="26"/>
      <c r="AY22" s="26" t="s">
        <v>5</v>
      </c>
      <c r="AZ22" s="26"/>
      <c r="BA22" s="26" t="s">
        <v>5</v>
      </c>
      <c r="BB22" s="26"/>
      <c r="BC22" s="26" t="s">
        <v>5</v>
      </c>
      <c r="BD22" s="26"/>
      <c r="BE22" s="26" t="s">
        <v>6</v>
      </c>
      <c r="BF22" s="26"/>
      <c r="BG22" s="26" t="s">
        <v>5</v>
      </c>
      <c r="BH22" s="26"/>
      <c r="BI22" s="26" t="s">
        <v>361</v>
      </c>
      <c r="BJ22" s="26"/>
      <c r="BK22" s="26" t="s">
        <v>5</v>
      </c>
      <c r="BL22" s="26"/>
      <c r="BM22" s="26" t="s">
        <v>5</v>
      </c>
      <c r="BN22" s="26"/>
      <c r="BO22" s="26">
        <v>3</v>
      </c>
      <c r="BP22" s="26"/>
      <c r="BQ22" s="26">
        <v>5</v>
      </c>
      <c r="BR22" s="26"/>
      <c r="BS22" s="26">
        <v>5</v>
      </c>
      <c r="BT22" s="26"/>
      <c r="BU22" s="26">
        <v>5</v>
      </c>
      <c r="BV22" s="26"/>
      <c r="BW22" s="26">
        <v>5</v>
      </c>
      <c r="BX22" s="26"/>
      <c r="BY22" s="26">
        <v>1</v>
      </c>
      <c r="BZ22" s="26"/>
      <c r="CA22" s="26">
        <v>2</v>
      </c>
      <c r="CB22" s="26"/>
      <c r="CC22" s="26">
        <v>3</v>
      </c>
      <c r="CD22" s="26"/>
      <c r="CE22" s="26">
        <v>2</v>
      </c>
      <c r="CF22" s="26"/>
      <c r="CG22" s="26">
        <v>2</v>
      </c>
      <c r="CH22" s="26"/>
      <c r="CI22" s="28"/>
    </row>
    <row r="23" spans="2:87" x14ac:dyDescent="0.25">
      <c r="B23" s="2" t="s">
        <v>227</v>
      </c>
      <c r="C23" s="29" t="s">
        <v>41</v>
      </c>
      <c r="E23" s="26" t="s">
        <v>4</v>
      </c>
      <c r="F23" s="26"/>
      <c r="G23" s="26" t="s">
        <v>5</v>
      </c>
      <c r="H23" s="26"/>
      <c r="I23" s="26" t="s">
        <v>4</v>
      </c>
      <c r="J23" s="26"/>
      <c r="K23" s="26" t="s">
        <v>361</v>
      </c>
      <c r="L23" s="26"/>
      <c r="M23" s="26" t="s">
        <v>10</v>
      </c>
      <c r="N23" s="26"/>
      <c r="O23" s="26" t="s">
        <v>4</v>
      </c>
      <c r="P23" s="26"/>
      <c r="Q23" s="26" t="s">
        <v>4</v>
      </c>
      <c r="R23" s="26"/>
      <c r="S23" s="26" t="s">
        <v>4</v>
      </c>
      <c r="T23" s="26"/>
      <c r="U23" s="26" t="s">
        <v>4</v>
      </c>
      <c r="V23" s="26"/>
      <c r="W23" s="26" t="s">
        <v>4</v>
      </c>
      <c r="X23" s="26"/>
      <c r="Y23" s="26" t="s">
        <v>4</v>
      </c>
      <c r="Z23" s="26"/>
      <c r="AA23" s="26" t="s">
        <v>361</v>
      </c>
      <c r="AB23" s="26"/>
      <c r="AC23" s="26" t="s">
        <v>361</v>
      </c>
      <c r="AD23" s="26"/>
      <c r="AE23" s="26" t="s">
        <v>4</v>
      </c>
      <c r="AF23" s="26"/>
      <c r="AG23" s="26" t="s">
        <v>361</v>
      </c>
      <c r="AH23" s="26"/>
      <c r="AI23" s="26" t="s">
        <v>4</v>
      </c>
      <c r="AJ23" s="26"/>
      <c r="AK23" s="26" t="s">
        <v>361</v>
      </c>
      <c r="AL23" s="26"/>
      <c r="AM23" s="26" t="s">
        <v>361</v>
      </c>
      <c r="AN23" s="26"/>
      <c r="AO23" s="26" t="s">
        <v>361</v>
      </c>
      <c r="AP23" s="26"/>
      <c r="AQ23" s="26" t="s">
        <v>361</v>
      </c>
      <c r="AR23" s="26"/>
      <c r="AS23" s="26" t="s">
        <v>361</v>
      </c>
      <c r="AT23" s="26"/>
      <c r="AU23" s="26" t="s">
        <v>361</v>
      </c>
      <c r="AV23" s="26"/>
      <c r="AW23" s="26" t="s">
        <v>4</v>
      </c>
      <c r="AX23" s="26"/>
      <c r="AY23" s="26" t="s">
        <v>4</v>
      </c>
      <c r="AZ23" s="26"/>
      <c r="BA23" s="26" t="s">
        <v>361</v>
      </c>
      <c r="BB23" s="26"/>
      <c r="BC23" s="26" t="s">
        <v>361</v>
      </c>
      <c r="BD23" s="26"/>
      <c r="BE23" s="26" t="s">
        <v>361</v>
      </c>
      <c r="BF23" s="26"/>
      <c r="BG23" s="26" t="s">
        <v>361</v>
      </c>
      <c r="BH23" s="26"/>
      <c r="BI23" s="26" t="s">
        <v>4</v>
      </c>
      <c r="BJ23" s="26"/>
      <c r="BK23" s="26" t="s">
        <v>361</v>
      </c>
      <c r="BL23" s="26"/>
      <c r="BM23" s="26" t="s">
        <v>361</v>
      </c>
      <c r="BN23" s="26"/>
      <c r="BO23" s="26">
        <v>2</v>
      </c>
      <c r="BP23" s="26"/>
      <c r="BQ23" s="26">
        <v>1</v>
      </c>
      <c r="BR23" s="26"/>
      <c r="BS23" s="26">
        <v>2</v>
      </c>
      <c r="BT23" s="26"/>
      <c r="BU23" s="26">
        <v>3</v>
      </c>
      <c r="BV23" s="26"/>
      <c r="BW23" s="26">
        <v>1</v>
      </c>
      <c r="BX23" s="26"/>
      <c r="BY23" s="26">
        <v>2</v>
      </c>
      <c r="BZ23" s="26"/>
      <c r="CA23" s="26">
        <v>2</v>
      </c>
      <c r="CB23" s="26"/>
      <c r="CC23" s="26">
        <v>3</v>
      </c>
      <c r="CD23" s="26"/>
      <c r="CE23" s="26">
        <v>2</v>
      </c>
      <c r="CF23" s="26"/>
      <c r="CG23" s="26">
        <v>2</v>
      </c>
      <c r="CH23" s="26"/>
      <c r="CI23" s="28"/>
    </row>
    <row r="24" spans="2:87" x14ac:dyDescent="0.25">
      <c r="B24" s="2" t="s">
        <v>254</v>
      </c>
      <c r="C24" s="29" t="s">
        <v>41</v>
      </c>
      <c r="E24" s="26" t="s">
        <v>4</v>
      </c>
      <c r="F24" s="26"/>
      <c r="G24" s="26" t="s">
        <v>4</v>
      </c>
      <c r="H24" s="26"/>
      <c r="I24" s="26" t="s">
        <v>4</v>
      </c>
      <c r="J24" s="26"/>
      <c r="K24" s="26" t="s">
        <v>361</v>
      </c>
      <c r="L24" s="26"/>
      <c r="M24" s="26" t="s">
        <v>4</v>
      </c>
      <c r="N24" s="26"/>
      <c r="O24" s="26" t="s">
        <v>4</v>
      </c>
      <c r="P24" s="26"/>
      <c r="Q24" s="26" t="s">
        <v>4</v>
      </c>
      <c r="R24" s="26"/>
      <c r="S24" s="26" t="s">
        <v>4</v>
      </c>
      <c r="T24" s="26"/>
      <c r="U24" s="26" t="s">
        <v>4</v>
      </c>
      <c r="V24" s="26"/>
      <c r="W24" s="26" t="s">
        <v>4</v>
      </c>
      <c r="X24" s="26"/>
      <c r="Y24" s="26" t="s">
        <v>4</v>
      </c>
      <c r="Z24" s="26"/>
      <c r="AA24" s="26" t="s">
        <v>361</v>
      </c>
      <c r="AB24" s="26"/>
      <c r="AC24" s="26" t="s">
        <v>361</v>
      </c>
      <c r="AD24" s="26"/>
      <c r="AE24" s="26" t="s">
        <v>361</v>
      </c>
      <c r="AF24" s="26"/>
      <c r="AG24" s="26" t="s">
        <v>361</v>
      </c>
      <c r="AH24" s="26"/>
      <c r="AI24" s="26" t="s">
        <v>4</v>
      </c>
      <c r="AJ24" s="26"/>
      <c r="AK24" s="26" t="s">
        <v>361</v>
      </c>
      <c r="AL24" s="26"/>
      <c r="AM24" s="26" t="s">
        <v>361</v>
      </c>
      <c r="AN24" s="26"/>
      <c r="AO24" s="26" t="s">
        <v>361</v>
      </c>
      <c r="AP24" s="26"/>
      <c r="AQ24" s="26" t="s">
        <v>361</v>
      </c>
      <c r="AR24" s="26"/>
      <c r="AS24" s="26" t="s">
        <v>361</v>
      </c>
      <c r="AT24" s="26"/>
      <c r="AU24" s="26" t="s">
        <v>361</v>
      </c>
      <c r="AV24" s="26"/>
      <c r="AW24" s="26" t="s">
        <v>361</v>
      </c>
      <c r="AX24" s="26"/>
      <c r="AY24" s="26" t="s">
        <v>4</v>
      </c>
      <c r="AZ24" s="26"/>
      <c r="BA24" s="26" t="s">
        <v>5</v>
      </c>
      <c r="BB24" s="26"/>
      <c r="BC24" s="26" t="s">
        <v>5</v>
      </c>
      <c r="BD24" s="26"/>
      <c r="BE24" s="26" t="s">
        <v>361</v>
      </c>
      <c r="BF24" s="26"/>
      <c r="BG24" s="26" t="s">
        <v>361</v>
      </c>
      <c r="BH24" s="26"/>
      <c r="BI24" s="26" t="s">
        <v>361</v>
      </c>
      <c r="BJ24" s="26"/>
      <c r="BK24" s="26" t="s">
        <v>10</v>
      </c>
      <c r="BL24" s="26"/>
      <c r="BM24" s="26" t="s">
        <v>361</v>
      </c>
      <c r="BN24" s="26"/>
      <c r="BO24" s="26">
        <v>5</v>
      </c>
      <c r="BP24" s="26"/>
      <c r="BQ24" s="26">
        <v>3</v>
      </c>
      <c r="BR24" s="26"/>
      <c r="BS24" s="26">
        <v>1</v>
      </c>
      <c r="BT24" s="26"/>
      <c r="BU24" s="26">
        <v>4</v>
      </c>
      <c r="BV24" s="26"/>
      <c r="BW24" s="26">
        <v>1</v>
      </c>
      <c r="BX24" s="26"/>
      <c r="BY24" s="26">
        <v>1</v>
      </c>
      <c r="BZ24" s="26"/>
      <c r="CA24" s="26">
        <v>2</v>
      </c>
      <c r="CB24" s="26"/>
      <c r="CC24" s="26">
        <v>3</v>
      </c>
      <c r="CD24" s="26"/>
      <c r="CE24" s="26">
        <v>2</v>
      </c>
      <c r="CF24" s="26"/>
      <c r="CG24" s="26">
        <v>2</v>
      </c>
      <c r="CH24" s="26"/>
      <c r="CI24" s="28"/>
    </row>
    <row r="25" spans="2:87" x14ac:dyDescent="0.25">
      <c r="B25" s="2" t="s">
        <v>258</v>
      </c>
      <c r="C25" s="29" t="s">
        <v>41</v>
      </c>
      <c r="E25" s="26" t="s">
        <v>4</v>
      </c>
      <c r="F25" s="26"/>
      <c r="G25" s="26" t="s">
        <v>10</v>
      </c>
      <c r="H25" s="26"/>
      <c r="I25" s="26" t="s">
        <v>361</v>
      </c>
      <c r="J25" s="26"/>
      <c r="K25" s="26" t="s">
        <v>361</v>
      </c>
      <c r="L25" s="26"/>
      <c r="M25" s="26" t="s">
        <v>6</v>
      </c>
      <c r="N25" s="26"/>
      <c r="O25" s="26" t="s">
        <v>5</v>
      </c>
      <c r="P25" s="26"/>
      <c r="Q25" s="26" t="s">
        <v>5</v>
      </c>
      <c r="R25" s="26"/>
      <c r="S25" s="26" t="s">
        <v>5</v>
      </c>
      <c r="T25" s="26"/>
      <c r="U25" s="26" t="s">
        <v>5</v>
      </c>
      <c r="V25" s="26"/>
      <c r="W25" s="26" t="s">
        <v>5</v>
      </c>
      <c r="X25" s="26"/>
      <c r="Y25" s="26" t="s">
        <v>5</v>
      </c>
      <c r="Z25" s="26"/>
      <c r="AA25" s="26" t="s">
        <v>5</v>
      </c>
      <c r="AB25" s="26"/>
      <c r="AC25" s="26" t="s">
        <v>5</v>
      </c>
      <c r="AD25" s="26"/>
      <c r="AE25" s="26" t="s">
        <v>6</v>
      </c>
      <c r="AF25" s="26"/>
      <c r="AG25" s="26" t="s">
        <v>5</v>
      </c>
      <c r="AH25" s="26"/>
      <c r="AI25" s="26" t="s">
        <v>6</v>
      </c>
      <c r="AJ25" s="26"/>
      <c r="AK25" s="26" t="s">
        <v>6</v>
      </c>
      <c r="AL25" s="26"/>
      <c r="AM25" s="26" t="s">
        <v>5</v>
      </c>
      <c r="AN25" s="26"/>
      <c r="AO25" s="26" t="s">
        <v>5</v>
      </c>
      <c r="AP25" s="26"/>
      <c r="AQ25" s="26" t="s">
        <v>6</v>
      </c>
      <c r="AR25" s="26"/>
      <c r="AS25" s="26" t="s">
        <v>6</v>
      </c>
      <c r="AT25" s="26"/>
      <c r="AU25" s="26" t="s">
        <v>6</v>
      </c>
      <c r="AV25" s="26"/>
      <c r="AW25" s="26" t="s">
        <v>6</v>
      </c>
      <c r="AX25" s="26"/>
      <c r="AY25" s="26" t="s">
        <v>6</v>
      </c>
      <c r="AZ25" s="26"/>
      <c r="BA25" s="26" t="s">
        <v>5</v>
      </c>
      <c r="BB25" s="26"/>
      <c r="BC25" s="26" t="s">
        <v>6</v>
      </c>
      <c r="BD25" s="26"/>
      <c r="BE25" s="26" t="s">
        <v>6</v>
      </c>
      <c r="BF25" s="26"/>
      <c r="BG25" s="26" t="s">
        <v>6</v>
      </c>
      <c r="BH25" s="26"/>
      <c r="BI25" s="26" t="s">
        <v>5</v>
      </c>
      <c r="BJ25" s="26"/>
      <c r="BK25" s="26" t="s">
        <v>5</v>
      </c>
      <c r="BL25" s="26"/>
      <c r="BM25" s="26" t="s">
        <v>361</v>
      </c>
      <c r="BN25" s="26"/>
      <c r="BO25" s="26">
        <v>4</v>
      </c>
      <c r="BP25" s="26"/>
      <c r="BQ25" s="26">
        <v>3</v>
      </c>
      <c r="BR25" s="26"/>
      <c r="BS25" s="26">
        <v>3</v>
      </c>
      <c r="BT25" s="26"/>
      <c r="BU25" s="26">
        <v>3</v>
      </c>
      <c r="BV25" s="26"/>
      <c r="BW25" s="26">
        <v>4</v>
      </c>
      <c r="BX25" s="26"/>
      <c r="BY25" s="26">
        <v>5</v>
      </c>
      <c r="BZ25" s="26"/>
      <c r="CA25" s="26">
        <v>3</v>
      </c>
      <c r="CB25" s="26"/>
      <c r="CC25" s="26">
        <v>3</v>
      </c>
      <c r="CD25" s="26"/>
      <c r="CE25" s="26">
        <v>3</v>
      </c>
      <c r="CF25" s="26"/>
      <c r="CG25" s="26">
        <v>3</v>
      </c>
      <c r="CH25" s="26"/>
      <c r="CI25" s="28" t="s">
        <v>259</v>
      </c>
    </row>
    <row r="26" spans="2:87" x14ac:dyDescent="0.25">
      <c r="B26" s="2" t="s">
        <v>270</v>
      </c>
      <c r="C26" s="29" t="s">
        <v>41</v>
      </c>
      <c r="E26" s="26" t="s">
        <v>4</v>
      </c>
      <c r="F26" s="26"/>
      <c r="G26" s="26" t="s">
        <v>361</v>
      </c>
      <c r="H26" s="26"/>
      <c r="I26" s="26" t="s">
        <v>6</v>
      </c>
      <c r="J26" s="26"/>
      <c r="K26" s="26" t="s">
        <v>361</v>
      </c>
      <c r="L26" s="26"/>
      <c r="M26" s="26" t="s">
        <v>361</v>
      </c>
      <c r="N26" s="26"/>
      <c r="O26" s="26" t="s">
        <v>6</v>
      </c>
      <c r="P26" s="26"/>
      <c r="Q26" s="26" t="s">
        <v>6</v>
      </c>
      <c r="R26" s="26"/>
      <c r="S26" s="26" t="s">
        <v>6</v>
      </c>
      <c r="T26" s="26"/>
      <c r="U26" s="26" t="s">
        <v>6</v>
      </c>
      <c r="V26" s="26"/>
      <c r="W26" s="26" t="s">
        <v>6</v>
      </c>
      <c r="X26" s="26"/>
      <c r="Y26" s="26" t="s">
        <v>361</v>
      </c>
      <c r="Z26" s="26"/>
      <c r="AA26" s="26" t="s">
        <v>361</v>
      </c>
      <c r="AB26" s="26"/>
      <c r="AC26" s="26" t="s">
        <v>361</v>
      </c>
      <c r="AD26" s="26"/>
      <c r="AE26" s="26" t="s">
        <v>5</v>
      </c>
      <c r="AF26" s="26"/>
      <c r="AG26" s="26" t="s">
        <v>5</v>
      </c>
      <c r="AH26" s="26"/>
      <c r="AI26" s="26" t="s">
        <v>361</v>
      </c>
      <c r="AJ26" s="26"/>
      <c r="AK26" s="26" t="s">
        <v>6</v>
      </c>
      <c r="AL26" s="26"/>
      <c r="AM26" s="26" t="s">
        <v>5</v>
      </c>
      <c r="AN26" s="26"/>
      <c r="AO26" s="26" t="s">
        <v>5</v>
      </c>
      <c r="AP26" s="26"/>
      <c r="AQ26" s="26" t="s">
        <v>6</v>
      </c>
      <c r="AR26" s="26"/>
      <c r="AS26" s="26" t="s">
        <v>361</v>
      </c>
      <c r="AT26" s="26"/>
      <c r="AU26" s="26" t="s">
        <v>6</v>
      </c>
      <c r="AV26" s="26"/>
      <c r="AW26" s="26" t="s">
        <v>361</v>
      </c>
      <c r="AX26" s="26"/>
      <c r="AY26" s="26" t="s">
        <v>6</v>
      </c>
      <c r="AZ26" s="26"/>
      <c r="BA26" s="26" t="s">
        <v>5</v>
      </c>
      <c r="BB26" s="26"/>
      <c r="BC26" s="26" t="s">
        <v>5</v>
      </c>
      <c r="BD26" s="26"/>
      <c r="BE26" s="26" t="s">
        <v>5</v>
      </c>
      <c r="BF26" s="26"/>
      <c r="BG26" s="26" t="s">
        <v>5</v>
      </c>
      <c r="BH26" s="26"/>
      <c r="BI26" s="26" t="s">
        <v>5</v>
      </c>
      <c r="BJ26" s="26"/>
      <c r="BK26" s="26" t="s">
        <v>5</v>
      </c>
      <c r="BL26" s="26"/>
      <c r="BM26" s="26" t="s">
        <v>361</v>
      </c>
      <c r="BN26" s="26"/>
      <c r="BO26" s="26">
        <v>2</v>
      </c>
      <c r="BP26" s="26"/>
      <c r="BQ26" s="26">
        <v>3</v>
      </c>
      <c r="BR26" s="26"/>
      <c r="BS26" s="26">
        <v>2</v>
      </c>
      <c r="BT26" s="26"/>
      <c r="BU26" s="26">
        <v>4</v>
      </c>
      <c r="BV26" s="26"/>
      <c r="BW26" s="26">
        <v>1</v>
      </c>
      <c r="BX26" s="26"/>
      <c r="BY26" s="26">
        <v>4</v>
      </c>
      <c r="BZ26" s="26"/>
      <c r="CA26" s="26">
        <v>3</v>
      </c>
      <c r="CB26" s="26"/>
      <c r="CC26" s="26">
        <v>5</v>
      </c>
      <c r="CD26" s="26"/>
      <c r="CE26" s="26">
        <v>5</v>
      </c>
      <c r="CF26" s="26"/>
      <c r="CG26" s="26">
        <v>3</v>
      </c>
      <c r="CH26" s="26"/>
      <c r="CI26" s="28"/>
    </row>
    <row r="27" spans="2:87" x14ac:dyDescent="0.25">
      <c r="B27" s="2" t="s">
        <v>278</v>
      </c>
      <c r="C27" s="29" t="s">
        <v>41</v>
      </c>
      <c r="E27" s="26" t="s">
        <v>4</v>
      </c>
      <c r="F27" s="26"/>
      <c r="G27" s="26" t="s">
        <v>4</v>
      </c>
      <c r="H27" s="26"/>
      <c r="I27" s="26" t="s">
        <v>361</v>
      </c>
      <c r="J27" s="26"/>
      <c r="K27" s="26" t="s">
        <v>361</v>
      </c>
      <c r="L27" s="26"/>
      <c r="M27" s="26" t="s">
        <v>4</v>
      </c>
      <c r="N27" s="26"/>
      <c r="O27" s="26" t="s">
        <v>4</v>
      </c>
      <c r="P27" s="26"/>
      <c r="Q27" s="26" t="s">
        <v>4</v>
      </c>
      <c r="R27" s="26"/>
      <c r="S27" s="26" t="s">
        <v>4</v>
      </c>
      <c r="T27" s="26"/>
      <c r="U27" s="26" t="s">
        <v>4</v>
      </c>
      <c r="V27" s="26"/>
      <c r="W27" s="26" t="s">
        <v>4</v>
      </c>
      <c r="X27" s="26"/>
      <c r="Y27" s="26" t="s">
        <v>4</v>
      </c>
      <c r="Z27" s="26"/>
      <c r="AA27" s="26" t="s">
        <v>361</v>
      </c>
      <c r="AB27" s="26"/>
      <c r="AC27" s="26" t="s">
        <v>361</v>
      </c>
      <c r="AD27" s="26"/>
      <c r="AE27" s="26" t="s">
        <v>361</v>
      </c>
      <c r="AF27" s="26"/>
      <c r="AG27" s="26" t="s">
        <v>361</v>
      </c>
      <c r="AH27" s="26"/>
      <c r="AI27" s="26" t="s">
        <v>361</v>
      </c>
      <c r="AJ27" s="26"/>
      <c r="AK27" s="26" t="s">
        <v>361</v>
      </c>
      <c r="AL27" s="26"/>
      <c r="AM27" s="26" t="s">
        <v>361</v>
      </c>
      <c r="AN27" s="26"/>
      <c r="AO27" s="26" t="s">
        <v>361</v>
      </c>
      <c r="AP27" s="26"/>
      <c r="AQ27" s="26" t="s">
        <v>361</v>
      </c>
      <c r="AR27" s="26"/>
      <c r="AS27" s="26" t="s">
        <v>361</v>
      </c>
      <c r="AT27" s="26"/>
      <c r="AU27" s="26" t="s">
        <v>361</v>
      </c>
      <c r="AV27" s="26"/>
      <c r="AW27" s="26" t="s">
        <v>361</v>
      </c>
      <c r="AX27" s="26"/>
      <c r="AY27" s="26" t="s">
        <v>361</v>
      </c>
      <c r="AZ27" s="26"/>
      <c r="BA27" s="26" t="s">
        <v>361</v>
      </c>
      <c r="BB27" s="26"/>
      <c r="BC27" s="26" t="s">
        <v>361</v>
      </c>
      <c r="BD27" s="26"/>
      <c r="BE27" s="26" t="s">
        <v>4</v>
      </c>
      <c r="BF27" s="26"/>
      <c r="BG27" s="26" t="s">
        <v>361</v>
      </c>
      <c r="BH27" s="26"/>
      <c r="BI27" s="26" t="s">
        <v>361</v>
      </c>
      <c r="BJ27" s="26"/>
      <c r="BK27" s="26" t="s">
        <v>361</v>
      </c>
      <c r="BL27" s="26"/>
      <c r="BM27" s="26" t="s">
        <v>361</v>
      </c>
      <c r="BN27" s="26"/>
      <c r="BO27" s="26">
        <v>1</v>
      </c>
      <c r="BP27" s="26"/>
      <c r="BQ27" s="26">
        <v>2</v>
      </c>
      <c r="BR27" s="26"/>
      <c r="BS27" s="26">
        <v>2</v>
      </c>
      <c r="BT27" s="26"/>
      <c r="BU27" s="26">
        <v>3</v>
      </c>
      <c r="BV27" s="26"/>
      <c r="BW27" s="26">
        <v>3</v>
      </c>
      <c r="BX27" s="26"/>
      <c r="BY27" s="26">
        <v>1</v>
      </c>
      <c r="BZ27" s="26"/>
      <c r="CA27" s="26">
        <v>4</v>
      </c>
      <c r="CB27" s="26"/>
      <c r="CC27" s="26">
        <v>3</v>
      </c>
      <c r="CD27" s="26"/>
      <c r="CE27" s="26">
        <v>2</v>
      </c>
      <c r="CF27" s="26"/>
      <c r="CG27" s="26">
        <v>4</v>
      </c>
      <c r="CH27" s="26"/>
      <c r="CI27" s="28"/>
    </row>
    <row r="28" spans="2:87" x14ac:dyDescent="0.25">
      <c r="B28" s="2" t="s">
        <v>287</v>
      </c>
      <c r="C28" s="29" t="s">
        <v>41</v>
      </c>
      <c r="E28" s="26" t="s">
        <v>4</v>
      </c>
      <c r="F28" s="26"/>
      <c r="G28" s="26" t="s">
        <v>4</v>
      </c>
      <c r="H28" s="26"/>
      <c r="I28" s="26" t="s">
        <v>6</v>
      </c>
      <c r="J28" s="26"/>
      <c r="K28" s="26" t="s">
        <v>361</v>
      </c>
      <c r="L28" s="26"/>
      <c r="M28" s="26" t="s">
        <v>6</v>
      </c>
      <c r="N28" s="26"/>
      <c r="O28" s="26" t="s">
        <v>4</v>
      </c>
      <c r="P28" s="26"/>
      <c r="Q28" s="26" t="s">
        <v>4</v>
      </c>
      <c r="R28" s="26"/>
      <c r="S28" s="26" t="s">
        <v>4</v>
      </c>
      <c r="T28" s="26"/>
      <c r="U28" s="26" t="s">
        <v>4</v>
      </c>
      <c r="V28" s="26"/>
      <c r="W28" s="26" t="s">
        <v>4</v>
      </c>
      <c r="X28" s="26"/>
      <c r="Y28" s="26" t="s">
        <v>4</v>
      </c>
      <c r="Z28" s="26"/>
      <c r="AA28" s="26" t="s">
        <v>6</v>
      </c>
      <c r="AB28" s="26"/>
      <c r="AC28" s="26" t="s">
        <v>6</v>
      </c>
      <c r="AD28" s="26"/>
      <c r="AE28" s="26" t="s">
        <v>361</v>
      </c>
      <c r="AF28" s="26"/>
      <c r="AG28" s="26" t="s">
        <v>361</v>
      </c>
      <c r="AH28" s="26"/>
      <c r="AI28" s="26" t="s">
        <v>361</v>
      </c>
      <c r="AJ28" s="26"/>
      <c r="AK28" s="26" t="s">
        <v>6</v>
      </c>
      <c r="AL28" s="26"/>
      <c r="AM28" s="26" t="s">
        <v>6</v>
      </c>
      <c r="AN28" s="26"/>
      <c r="AO28" s="26" t="s">
        <v>6</v>
      </c>
      <c r="AP28" s="26"/>
      <c r="AQ28" s="26" t="s">
        <v>6</v>
      </c>
      <c r="AR28" s="26"/>
      <c r="AS28" s="26" t="s">
        <v>6</v>
      </c>
      <c r="AT28" s="26"/>
      <c r="AU28" s="26" t="s">
        <v>6</v>
      </c>
      <c r="AV28" s="26"/>
      <c r="AW28" s="26" t="s">
        <v>6</v>
      </c>
      <c r="AX28" s="26"/>
      <c r="AY28" s="26" t="s">
        <v>361</v>
      </c>
      <c r="AZ28" s="26"/>
      <c r="BA28" s="26" t="s">
        <v>361</v>
      </c>
      <c r="BB28" s="26"/>
      <c r="BC28" s="26" t="s">
        <v>361</v>
      </c>
      <c r="BD28" s="26"/>
      <c r="BE28" s="26" t="s">
        <v>361</v>
      </c>
      <c r="BF28" s="26"/>
      <c r="BG28" s="26" t="s">
        <v>361</v>
      </c>
      <c r="BH28" s="26"/>
      <c r="BI28" s="26" t="s">
        <v>361</v>
      </c>
      <c r="BJ28" s="26"/>
      <c r="BK28" s="26" t="s">
        <v>361</v>
      </c>
      <c r="BL28" s="26"/>
      <c r="BM28" s="26" t="s">
        <v>361</v>
      </c>
      <c r="BN28" s="26"/>
      <c r="BO28" s="26">
        <v>5</v>
      </c>
      <c r="BP28" s="26"/>
      <c r="BQ28" s="26">
        <v>3</v>
      </c>
      <c r="BR28" s="26"/>
      <c r="BS28" s="26">
        <v>3</v>
      </c>
      <c r="BT28" s="26"/>
      <c r="BU28" s="26">
        <v>5</v>
      </c>
      <c r="BV28" s="26"/>
      <c r="BW28" s="26">
        <v>5</v>
      </c>
      <c r="BX28" s="26"/>
      <c r="BY28" s="26">
        <v>1</v>
      </c>
      <c r="BZ28" s="26"/>
      <c r="CA28" s="26">
        <v>3</v>
      </c>
      <c r="CB28" s="26"/>
      <c r="CC28" s="26">
        <v>1</v>
      </c>
      <c r="CD28" s="26"/>
      <c r="CE28" s="26">
        <v>1</v>
      </c>
      <c r="CF28" s="26"/>
      <c r="CG28" s="26">
        <v>1</v>
      </c>
      <c r="CH28" s="26"/>
      <c r="CI28" s="28"/>
    </row>
    <row r="29" spans="2:87" x14ac:dyDescent="0.25">
      <c r="B29" s="2" t="s">
        <v>293</v>
      </c>
      <c r="C29" s="29" t="s">
        <v>41</v>
      </c>
      <c r="E29" s="26" t="s">
        <v>4</v>
      </c>
      <c r="F29" s="26"/>
      <c r="G29" s="26" t="s">
        <v>4</v>
      </c>
      <c r="H29" s="26"/>
      <c r="I29" s="26" t="s">
        <v>4</v>
      </c>
      <c r="J29" s="26"/>
      <c r="K29" s="26" t="s">
        <v>361</v>
      </c>
      <c r="L29" s="26"/>
      <c r="M29" s="26" t="s">
        <v>361</v>
      </c>
      <c r="N29" s="26"/>
      <c r="O29" s="26" t="s">
        <v>4</v>
      </c>
      <c r="P29" s="26"/>
      <c r="Q29" s="26" t="s">
        <v>4</v>
      </c>
      <c r="R29" s="26"/>
      <c r="S29" s="26" t="s">
        <v>4</v>
      </c>
      <c r="T29" s="26"/>
      <c r="U29" s="26" t="s">
        <v>4</v>
      </c>
      <c r="V29" s="26"/>
      <c r="W29" s="26" t="s">
        <v>4</v>
      </c>
      <c r="X29" s="26"/>
      <c r="Y29" s="26" t="s">
        <v>4</v>
      </c>
      <c r="Z29" s="26"/>
      <c r="AA29" s="26" t="s">
        <v>361</v>
      </c>
      <c r="AB29" s="26"/>
      <c r="AC29" s="26" t="s">
        <v>361</v>
      </c>
      <c r="AD29" s="26"/>
      <c r="AE29" s="26" t="s">
        <v>5</v>
      </c>
      <c r="AF29" s="26"/>
      <c r="AG29" s="26" t="s">
        <v>5</v>
      </c>
      <c r="AH29" s="26"/>
      <c r="AI29" s="26" t="s">
        <v>4</v>
      </c>
      <c r="AJ29" s="26"/>
      <c r="AK29" s="26" t="s">
        <v>4</v>
      </c>
      <c r="AL29" s="26"/>
      <c r="AM29" s="26" t="s">
        <v>4</v>
      </c>
      <c r="AN29" s="26"/>
      <c r="AO29" s="26" t="s">
        <v>4</v>
      </c>
      <c r="AP29" s="26"/>
      <c r="AQ29" s="26" t="s">
        <v>4</v>
      </c>
      <c r="AR29" s="26"/>
      <c r="AS29" s="26" t="s">
        <v>4</v>
      </c>
      <c r="AT29" s="26"/>
      <c r="AU29" s="26" t="s">
        <v>4</v>
      </c>
      <c r="AV29" s="26"/>
      <c r="AW29" s="26" t="s">
        <v>5</v>
      </c>
      <c r="AX29" s="26"/>
      <c r="AY29" s="26" t="s">
        <v>5</v>
      </c>
      <c r="AZ29" s="26"/>
      <c r="BA29" s="26" t="s">
        <v>5</v>
      </c>
      <c r="BB29" s="26"/>
      <c r="BC29" s="26" t="s">
        <v>5</v>
      </c>
      <c r="BD29" s="26"/>
      <c r="BE29" s="26" t="s">
        <v>5</v>
      </c>
      <c r="BF29" s="26"/>
      <c r="BG29" s="26" t="s">
        <v>361</v>
      </c>
      <c r="BH29" s="26"/>
      <c r="BI29" s="26" t="s">
        <v>361</v>
      </c>
      <c r="BJ29" s="26"/>
      <c r="BK29" s="26" t="s">
        <v>5</v>
      </c>
      <c r="BL29" s="26"/>
      <c r="BM29" s="26" t="s">
        <v>5</v>
      </c>
      <c r="BN29" s="26"/>
      <c r="BO29" s="26">
        <v>2</v>
      </c>
      <c r="BP29" s="26"/>
      <c r="BQ29" s="26">
        <v>4</v>
      </c>
      <c r="BR29" s="26"/>
      <c r="BS29" s="26">
        <v>4</v>
      </c>
      <c r="BT29" s="26"/>
      <c r="BU29" s="26">
        <v>2</v>
      </c>
      <c r="BV29" s="26"/>
      <c r="BW29" s="26">
        <v>3</v>
      </c>
      <c r="BX29" s="26"/>
      <c r="BY29" s="26">
        <v>1</v>
      </c>
      <c r="BZ29" s="26"/>
      <c r="CA29" s="26">
        <v>5</v>
      </c>
      <c r="CB29" s="26"/>
      <c r="CC29" s="26">
        <v>5</v>
      </c>
      <c r="CD29" s="26"/>
      <c r="CE29" s="26">
        <v>1</v>
      </c>
      <c r="CF29" s="26"/>
      <c r="CG29" s="26">
        <v>3</v>
      </c>
      <c r="CH29" s="26"/>
      <c r="CI29" s="28"/>
    </row>
    <row r="30" spans="2:87" x14ac:dyDescent="0.25">
      <c r="B30" s="2" t="s">
        <v>307</v>
      </c>
      <c r="C30" s="29" t="s">
        <v>41</v>
      </c>
      <c r="E30" s="26" t="s">
        <v>4</v>
      </c>
      <c r="F30" s="26"/>
      <c r="G30" s="26" t="s">
        <v>4</v>
      </c>
      <c r="H30" s="26"/>
      <c r="I30" s="26" t="s">
        <v>4</v>
      </c>
      <c r="J30" s="26"/>
      <c r="K30" s="26" t="s">
        <v>4</v>
      </c>
      <c r="L30" s="26"/>
      <c r="M30" s="26" t="s">
        <v>4</v>
      </c>
      <c r="N30" s="26"/>
      <c r="O30" s="26" t="s">
        <v>4</v>
      </c>
      <c r="P30" s="26"/>
      <c r="Q30" s="26" t="s">
        <v>4</v>
      </c>
      <c r="R30" s="26"/>
      <c r="S30" s="26" t="s">
        <v>4</v>
      </c>
      <c r="T30" s="26"/>
      <c r="U30" s="26" t="s">
        <v>4</v>
      </c>
      <c r="V30" s="26"/>
      <c r="W30" s="26" t="s">
        <v>4</v>
      </c>
      <c r="X30" s="26"/>
      <c r="Y30" s="26" t="s">
        <v>4</v>
      </c>
      <c r="Z30" s="26"/>
      <c r="AA30" s="26" t="s">
        <v>4</v>
      </c>
      <c r="AB30" s="26"/>
      <c r="AC30" s="26" t="s">
        <v>4</v>
      </c>
      <c r="AD30" s="26"/>
      <c r="AE30" s="26" t="s">
        <v>4</v>
      </c>
      <c r="AF30" s="26"/>
      <c r="AG30" s="26" t="s">
        <v>4</v>
      </c>
      <c r="AH30" s="26"/>
      <c r="AI30" s="26" t="s">
        <v>4</v>
      </c>
      <c r="AJ30" s="26"/>
      <c r="AK30" s="26" t="s">
        <v>4</v>
      </c>
      <c r="AL30" s="26"/>
      <c r="AM30" s="26" t="s">
        <v>4</v>
      </c>
      <c r="AN30" s="26"/>
      <c r="AO30" s="26" t="s">
        <v>4</v>
      </c>
      <c r="AP30" s="26"/>
      <c r="AQ30" s="26" t="s">
        <v>4</v>
      </c>
      <c r="AR30" s="26"/>
      <c r="AS30" s="26" t="s">
        <v>4</v>
      </c>
      <c r="AT30" s="26"/>
      <c r="AU30" s="26" t="s">
        <v>4</v>
      </c>
      <c r="AV30" s="26"/>
      <c r="AW30" s="26" t="s">
        <v>4</v>
      </c>
      <c r="AX30" s="26"/>
      <c r="AY30" s="26" t="s">
        <v>4</v>
      </c>
      <c r="AZ30" s="26"/>
      <c r="BA30" s="26" t="s">
        <v>6</v>
      </c>
      <c r="BB30" s="26"/>
      <c r="BC30" s="26" t="s">
        <v>6</v>
      </c>
      <c r="BD30" s="26"/>
      <c r="BE30" s="26" t="s">
        <v>6</v>
      </c>
      <c r="BF30" s="26"/>
      <c r="BG30" s="26" t="s">
        <v>4</v>
      </c>
      <c r="BH30" s="26"/>
      <c r="BI30" s="26" t="s">
        <v>4</v>
      </c>
      <c r="BJ30" s="26"/>
      <c r="BK30" s="26" t="s">
        <v>6</v>
      </c>
      <c r="BL30" s="26"/>
      <c r="BM30" s="26" t="s">
        <v>6</v>
      </c>
      <c r="BN30" s="26"/>
      <c r="BO30" s="26">
        <v>3</v>
      </c>
      <c r="BP30" s="26"/>
      <c r="BQ30" s="26">
        <v>2</v>
      </c>
      <c r="BR30" s="26"/>
      <c r="BS30" s="26">
        <v>2</v>
      </c>
      <c r="BT30" s="26"/>
      <c r="BU30" s="26">
        <v>3</v>
      </c>
      <c r="BV30" s="26"/>
      <c r="BW30" s="26">
        <v>2</v>
      </c>
      <c r="BX30" s="26"/>
      <c r="BY30" s="26">
        <v>4</v>
      </c>
      <c r="BZ30" s="26"/>
      <c r="CA30" s="26">
        <v>2</v>
      </c>
      <c r="CB30" s="26"/>
      <c r="CC30" s="26">
        <v>2</v>
      </c>
      <c r="CD30" s="26"/>
      <c r="CE30" s="26">
        <v>4</v>
      </c>
      <c r="CF30" s="26"/>
      <c r="CG30" s="26">
        <v>4</v>
      </c>
      <c r="CH30" s="26"/>
      <c r="CI30" s="28"/>
    </row>
    <row r="31" spans="2:87" x14ac:dyDescent="0.25">
      <c r="C31" s="29"/>
      <c r="E31" s="2">
        <f>SUBTOTAL(103,Table26[COLOR PRINTING])</f>
        <v>29</v>
      </c>
      <c r="G31" s="2">
        <f>SUBTOTAL(103,Table26[DOCUMENT SCANNER])</f>
        <v>29</v>
      </c>
      <c r="I31" s="2">
        <f>SUBTOTAL(103,Table26[EMAIL HELP])</f>
        <v>29</v>
      </c>
      <c r="K31" s="2">
        <f>SUBTOTAL(103,Table26[DUPLEX PRINTING])</f>
        <v>29</v>
      </c>
      <c r="M31" s="2">
        <f>SUBTOTAL(103,Table26[HEADPHONES])</f>
        <v>29</v>
      </c>
      <c r="O31" s="2">
        <f>SUBTOTAL(103,Table26[ANDROID PHONE WIFI])</f>
        <v>29</v>
      </c>
      <c r="Q31" s="2">
        <f>SUBTOTAL(103,Table26[ANDROID TABLET WIFI])</f>
        <v>29</v>
      </c>
      <c r="S31" s="2">
        <f>SUBTOTAL(103,Table26[IPAD WIFI])</f>
        <v>29</v>
      </c>
      <c r="U31" s="2">
        <f>SUBTOTAL(103,Table26[IPHONE WIFI])</f>
        <v>29</v>
      </c>
      <c r="W31" s="2">
        <f>SUBTOTAL(103,Table26[IPOD WIFI])</f>
        <v>29</v>
      </c>
      <c r="Y31" s="2">
        <f>SUBTOTAL(103,Table26[LAPTOP WIFI])</f>
        <v>29</v>
      </c>
      <c r="AA31" s="2">
        <f>SUBTOTAL(103,Table26[MS PUBLISHER BROCHURE])</f>
        <v>29</v>
      </c>
      <c r="AC31" s="2">
        <f>SUBTOTAL(103,Table26[MS WORD BROCHURE])</f>
        <v>29</v>
      </c>
      <c r="AE31" s="2">
        <f>SUBTOTAL(103,Table26[HELP PERSONAL LAPTOP RUN BETTER])</f>
        <v>29</v>
      </c>
      <c r="AG31" s="2">
        <f>SUBTOTAL(103,Table26[REMOVE VIRUS PERSONAL LAPTOP])</f>
        <v>29</v>
      </c>
      <c r="AI31" s="2">
        <f>SUBTOTAL(103,Table26[D2L HELP])</f>
        <v>29</v>
      </c>
      <c r="AK31" s="2">
        <f>SUBTOTAL(103,Table26[MS ACCESS HOMEWORK])</f>
        <v>29</v>
      </c>
      <c r="AM31" s="2">
        <f>SUBTOTAL(103,Table26[MS EXCEL CHART HELP])</f>
        <v>29</v>
      </c>
      <c r="AO31" s="2">
        <f>SUBTOTAL(103,Table26[MS EXCEL HOMEWORK HELP])</f>
        <v>29</v>
      </c>
      <c r="AQ31" s="2">
        <f>SUBTOTAL(103,Table26[MS POWERPOINT PRESENTATION HELP])</f>
        <v>29</v>
      </c>
      <c r="AS31" s="2">
        <f>SUBTOTAL(103,Table26[MS PUBLISHER HOMEWORK HELP])</f>
        <v>29</v>
      </c>
      <c r="AU31" s="2">
        <f>SUBTOTAL(103,Table26[MS WORD HOMEWORK])</f>
        <v>29</v>
      </c>
      <c r="AW31" s="2">
        <f>SUBTOTAL(103,Table26["OTHER" HOMEWORK HELP])</f>
        <v>29</v>
      </c>
      <c r="AY31" s="2">
        <f>SUBTOTAL(103,Table26[PASSWORD RESET])</f>
        <v>29</v>
      </c>
      <c r="BA31" s="2">
        <f>SUBTOTAL(103,Table26[PHOTO EDITING SOFTWARE])</f>
        <v>29</v>
      </c>
      <c r="BC31" s="2">
        <f>SUBTOTAL(103,Table26[REPAIR/UPGRADE PERSONAL LAPTOP])</f>
        <v>29</v>
      </c>
      <c r="BE31" s="2">
        <f>SUBTOTAL(103,Table26[SCAN &amp; SAVE FOR ME])</f>
        <v>29</v>
      </c>
      <c r="BG31" s="2">
        <f>SUBTOTAL(103,Table26[SCREEN READER SOFTWARE])</f>
        <v>29</v>
      </c>
      <c r="BI31" s="2">
        <f>SUBTOTAL(103,Table26[TRANSCRIPTION SOFTWARE])</f>
        <v>29</v>
      </c>
      <c r="BK31" s="2">
        <f>SUBTOTAL(103,Table26[VIDEO EDITING SOFTWARE])</f>
        <v>29</v>
      </c>
      <c r="BM31" s="2">
        <f>SUBTOTAL(103,Table26[WEB DESIGN SOFTWARE])</f>
        <v>29</v>
      </c>
    </row>
    <row r="32" spans="2:87" x14ac:dyDescent="0.25">
      <c r="C32" s="29"/>
    </row>
    <row r="33" spans="1:87" x14ac:dyDescent="0.25">
      <c r="C33" s="29"/>
    </row>
    <row r="35" spans="1:87" s="62" customFormat="1" ht="66.75" thickBot="1" x14ac:dyDescent="0.3">
      <c r="A35" s="127" t="s">
        <v>321</v>
      </c>
      <c r="B35" s="127"/>
      <c r="C35" s="92">
        <f>SUM(C36:C45)</f>
        <v>29</v>
      </c>
      <c r="D35" s="127" t="s">
        <v>322</v>
      </c>
      <c r="E35" s="127"/>
      <c r="F35" s="127" t="s">
        <v>323</v>
      </c>
      <c r="G35" s="127"/>
      <c r="H35" s="127" t="s">
        <v>324</v>
      </c>
      <c r="I35" s="127"/>
      <c r="J35" s="127" t="s">
        <v>325</v>
      </c>
      <c r="K35" s="127"/>
      <c r="L35" s="127" t="s">
        <v>326</v>
      </c>
      <c r="M35" s="127"/>
      <c r="N35" s="127" t="s">
        <v>327</v>
      </c>
      <c r="O35" s="127"/>
      <c r="P35" s="127" t="s">
        <v>328</v>
      </c>
      <c r="Q35" s="127"/>
      <c r="R35" s="127" t="s">
        <v>329</v>
      </c>
      <c r="S35" s="127"/>
      <c r="T35" s="127" t="s">
        <v>330</v>
      </c>
      <c r="U35" s="127"/>
      <c r="V35" s="127" t="s">
        <v>331</v>
      </c>
      <c r="W35" s="127"/>
      <c r="X35" s="127" t="s">
        <v>332</v>
      </c>
      <c r="Y35" s="127"/>
      <c r="Z35" s="127" t="s">
        <v>333</v>
      </c>
      <c r="AA35" s="127"/>
      <c r="AB35" s="127" t="s">
        <v>334</v>
      </c>
      <c r="AC35" s="127"/>
      <c r="AD35" s="127" t="s">
        <v>335</v>
      </c>
      <c r="AE35" s="127"/>
      <c r="AF35" s="127" t="s">
        <v>336</v>
      </c>
      <c r="AG35" s="127"/>
      <c r="AH35" s="127" t="s">
        <v>337</v>
      </c>
      <c r="AI35" s="127"/>
      <c r="AJ35" s="127" t="s">
        <v>338</v>
      </c>
      <c r="AK35" s="127"/>
      <c r="AL35" s="127" t="s">
        <v>339</v>
      </c>
      <c r="AM35" s="127"/>
      <c r="AN35" s="91"/>
      <c r="AO35" s="91" t="s">
        <v>340</v>
      </c>
      <c r="AP35" s="91"/>
      <c r="AQ35" s="91" t="s">
        <v>341</v>
      </c>
      <c r="AR35" s="127" t="s">
        <v>342</v>
      </c>
      <c r="AS35" s="127"/>
      <c r="AT35" s="127" t="s">
        <v>343</v>
      </c>
      <c r="AU35" s="127"/>
      <c r="AV35" s="127" t="s">
        <v>344</v>
      </c>
      <c r="AW35" s="127"/>
      <c r="AX35" s="127" t="s">
        <v>345</v>
      </c>
      <c r="AY35" s="127"/>
      <c r="AZ35" s="127" t="s">
        <v>346</v>
      </c>
      <c r="BA35" s="127"/>
      <c r="BB35" s="127" t="s">
        <v>347</v>
      </c>
      <c r="BC35" s="127"/>
      <c r="BD35" s="127" t="s">
        <v>348</v>
      </c>
      <c r="BE35" s="127"/>
      <c r="BF35" s="127" t="s">
        <v>349</v>
      </c>
      <c r="BG35" s="127"/>
      <c r="BH35" s="127" t="s">
        <v>350</v>
      </c>
      <c r="BI35" s="127"/>
      <c r="BJ35" s="127" t="s">
        <v>351</v>
      </c>
      <c r="BK35" s="127"/>
      <c r="BL35" s="127" t="s">
        <v>352</v>
      </c>
      <c r="BM35" s="127"/>
      <c r="BN35" s="128" t="s">
        <v>353</v>
      </c>
      <c r="BO35" s="128"/>
      <c r="BP35" s="128" t="s">
        <v>354</v>
      </c>
      <c r="BQ35" s="128"/>
      <c r="BR35" s="128" t="s">
        <v>355</v>
      </c>
      <c r="BS35" s="128"/>
      <c r="BT35" s="128" t="s">
        <v>356</v>
      </c>
      <c r="BU35" s="128"/>
      <c r="BV35" s="128" t="s">
        <v>357</v>
      </c>
      <c r="BW35" s="128"/>
      <c r="BX35" s="128" t="s">
        <v>358</v>
      </c>
      <c r="BY35" s="128"/>
      <c r="BZ35" s="128" t="s">
        <v>400</v>
      </c>
      <c r="CA35" s="128"/>
      <c r="CB35" s="128" t="s">
        <v>359</v>
      </c>
      <c r="CC35" s="128"/>
      <c r="CD35" s="128" t="s">
        <v>351</v>
      </c>
      <c r="CE35" s="128"/>
      <c r="CF35" s="128" t="s">
        <v>352</v>
      </c>
      <c r="CG35" s="128"/>
      <c r="CI35" s="63"/>
    </row>
    <row r="36" spans="1:87" s="90" customFormat="1" x14ac:dyDescent="0.25">
      <c r="A36" s="17"/>
      <c r="B36" s="18" t="s">
        <v>3</v>
      </c>
      <c r="C36" s="19">
        <f t="shared" ref="C36:C45" si="0">COUNTIF($C$1:$C$30,B36)</f>
        <v>0</v>
      </c>
      <c r="D36" s="10" t="s">
        <v>4</v>
      </c>
      <c r="E36" s="11">
        <f>COUNTIF($E$1:$E$30,D36)</f>
        <v>20</v>
      </c>
      <c r="F36" s="10" t="s">
        <v>4</v>
      </c>
      <c r="G36" s="23">
        <f>COUNTIF(G1:G30,F36)</f>
        <v>15</v>
      </c>
      <c r="H36" s="10" t="s">
        <v>4</v>
      </c>
      <c r="I36" s="23">
        <f>COUNTIF(I1:I30,H36)</f>
        <v>13</v>
      </c>
      <c r="J36" s="10" t="s">
        <v>4</v>
      </c>
      <c r="K36" s="23">
        <f>COUNTIF(K1:K30,J36)</f>
        <v>13</v>
      </c>
      <c r="L36" s="10" t="s">
        <v>4</v>
      </c>
      <c r="M36" s="23">
        <f>COUNTIF(M1:M30,L36)</f>
        <v>11</v>
      </c>
      <c r="N36" s="10" t="s">
        <v>4</v>
      </c>
      <c r="O36" s="23">
        <f>COUNTIF(O1:O30,N36)</f>
        <v>12</v>
      </c>
      <c r="P36" s="10" t="s">
        <v>4</v>
      </c>
      <c r="Q36" s="23">
        <f>COUNTIF(Q1:Q30,P36)</f>
        <v>9</v>
      </c>
      <c r="R36" s="10" t="s">
        <v>4</v>
      </c>
      <c r="S36" s="23">
        <f>COUNTIF(S1:S30,R36)</f>
        <v>11</v>
      </c>
      <c r="T36" s="10" t="s">
        <v>4</v>
      </c>
      <c r="U36" s="23">
        <f>COUNTIF(U1:U30,T36)</f>
        <v>13</v>
      </c>
      <c r="V36" s="10" t="s">
        <v>4</v>
      </c>
      <c r="W36" s="23">
        <f>COUNTIF(W1:W30,V36)</f>
        <v>15</v>
      </c>
      <c r="X36" s="10" t="s">
        <v>4</v>
      </c>
      <c r="Y36" s="23">
        <f>COUNTIF(Y1:Y30,X36)</f>
        <v>21</v>
      </c>
      <c r="Z36" s="10" t="s">
        <v>4</v>
      </c>
      <c r="AA36" s="23">
        <f>COUNTIF(AA1:AA30,Z36)</f>
        <v>2</v>
      </c>
      <c r="AB36" s="10" t="s">
        <v>4</v>
      </c>
      <c r="AC36" s="23">
        <f>COUNTIF(AC1:AC30,AB36)</f>
        <v>5</v>
      </c>
      <c r="AD36" s="10" t="s">
        <v>4</v>
      </c>
      <c r="AE36" s="23">
        <f>COUNTIF(AE1:AE30,AD36)</f>
        <v>5</v>
      </c>
      <c r="AF36" s="10" t="s">
        <v>4</v>
      </c>
      <c r="AG36" s="23">
        <f>COUNTIF(AG1:AG30,AF36)</f>
        <v>3</v>
      </c>
      <c r="AH36" s="10" t="s">
        <v>4</v>
      </c>
      <c r="AI36" s="23">
        <f>COUNTIF(AI1:AI30,AH36)</f>
        <v>15</v>
      </c>
      <c r="AJ36" s="10" t="s">
        <v>4</v>
      </c>
      <c r="AK36" s="23">
        <f>COUNTIF(AK1:AK30,AJ36)</f>
        <v>3</v>
      </c>
      <c r="AL36" s="10" t="s">
        <v>4</v>
      </c>
      <c r="AM36" s="23">
        <f>COUNTIF(AM1:AM30,AL36)</f>
        <v>3</v>
      </c>
      <c r="AN36" s="10" t="s">
        <v>4</v>
      </c>
      <c r="AO36" s="23">
        <f>COUNTIF(AO1:AO30,AN36)</f>
        <v>3</v>
      </c>
      <c r="AP36" s="10" t="s">
        <v>4</v>
      </c>
      <c r="AQ36" s="23">
        <f>COUNTIF(AQ1:AQ30,AP36)</f>
        <v>5</v>
      </c>
      <c r="AR36" s="10" t="s">
        <v>4</v>
      </c>
      <c r="AS36" s="23">
        <f>COUNTIF(AS1:AS30,AR36)</f>
        <v>3</v>
      </c>
      <c r="AT36" s="10" t="s">
        <v>4</v>
      </c>
      <c r="AU36" s="23">
        <f>COUNTIF(AU1:AU30,AT36)</f>
        <v>4</v>
      </c>
      <c r="AV36" s="10" t="s">
        <v>4</v>
      </c>
      <c r="AW36" s="23">
        <f>COUNTIF(AW1:AW30,AV36)</f>
        <v>5</v>
      </c>
      <c r="AX36" s="10" t="s">
        <v>4</v>
      </c>
      <c r="AY36" s="23">
        <f>COUNTIF(AY1:AY30,AX36)</f>
        <v>14</v>
      </c>
      <c r="AZ36" s="10" t="s">
        <v>4</v>
      </c>
      <c r="BA36" s="23">
        <f>COUNTIF(BA1:BA30,AZ36)</f>
        <v>1</v>
      </c>
      <c r="BB36" s="10" t="s">
        <v>4</v>
      </c>
      <c r="BC36" s="23">
        <f>COUNTIF(BC1:BC30,BB36)</f>
        <v>1</v>
      </c>
      <c r="BD36" s="10" t="s">
        <v>4</v>
      </c>
      <c r="BE36" s="23">
        <f>COUNTIF(BE1:BE30,BD36)</f>
        <v>2</v>
      </c>
      <c r="BF36" s="10" t="s">
        <v>4</v>
      </c>
      <c r="BG36" s="23">
        <f>COUNTIF(BG1:BG30,BF36)</f>
        <v>3</v>
      </c>
      <c r="BH36" s="10" t="s">
        <v>4</v>
      </c>
      <c r="BI36" s="23">
        <f>COUNTIF(BI1:BI30,BH36)</f>
        <v>3</v>
      </c>
      <c r="BJ36" s="10" t="s">
        <v>4</v>
      </c>
      <c r="BK36" s="23">
        <f>COUNTIF(BK1:BK30,BJ36)</f>
        <v>0</v>
      </c>
      <c r="BL36" s="10" t="s">
        <v>4</v>
      </c>
      <c r="BM36" s="23">
        <f>COUNTIF(BM1:BM30,BL36)</f>
        <v>1</v>
      </c>
      <c r="BN36" s="129" t="s">
        <v>408</v>
      </c>
      <c r="BO36" s="129"/>
      <c r="BP36" s="129" t="s">
        <v>408</v>
      </c>
      <c r="BQ36" s="129"/>
      <c r="BR36" s="129" t="s">
        <v>408</v>
      </c>
      <c r="BS36" s="129"/>
      <c r="BT36" s="129" t="s">
        <v>408</v>
      </c>
      <c r="BU36" s="129"/>
      <c r="BV36" s="129" t="s">
        <v>408</v>
      </c>
      <c r="BW36" s="129"/>
      <c r="BX36" s="129" t="s">
        <v>408</v>
      </c>
      <c r="BY36" s="129"/>
      <c r="BZ36" s="129" t="s">
        <v>408</v>
      </c>
      <c r="CA36" s="129"/>
      <c r="CB36" s="129" t="s">
        <v>408</v>
      </c>
      <c r="CC36" s="129"/>
      <c r="CD36" s="129" t="s">
        <v>408</v>
      </c>
      <c r="CE36" s="129"/>
      <c r="CF36" s="129" t="s">
        <v>408</v>
      </c>
      <c r="CG36" s="129"/>
    </row>
    <row r="37" spans="1:87" s="90" customFormat="1" x14ac:dyDescent="0.25">
      <c r="A37" s="14"/>
      <c r="B37" s="6" t="s">
        <v>32</v>
      </c>
      <c r="C37" s="20">
        <f t="shared" si="0"/>
        <v>0</v>
      </c>
      <c r="D37" s="12" t="s">
        <v>10</v>
      </c>
      <c r="E37" s="13">
        <f>COUNTIF($E$1:$E$30,D37)</f>
        <v>0</v>
      </c>
      <c r="F37" s="12" t="s">
        <v>10</v>
      </c>
      <c r="G37" s="9">
        <f>COUNTIF(G1:G30,F37)</f>
        <v>1</v>
      </c>
      <c r="H37" s="12" t="s">
        <v>10</v>
      </c>
      <c r="I37" s="9">
        <f>COUNTIF(I1:I30,H37)</f>
        <v>0</v>
      </c>
      <c r="J37" s="12" t="s">
        <v>10</v>
      </c>
      <c r="K37" s="9">
        <f>COUNTIF(K1:K30,J37)</f>
        <v>0</v>
      </c>
      <c r="L37" s="12" t="s">
        <v>10</v>
      </c>
      <c r="M37" s="9">
        <f>COUNTIF(M1:M30,L37)</f>
        <v>1</v>
      </c>
      <c r="N37" s="12" t="s">
        <v>10</v>
      </c>
      <c r="O37" s="9">
        <f>COUNTIF(O1:O30,N37)</f>
        <v>0</v>
      </c>
      <c r="P37" s="12" t="s">
        <v>10</v>
      </c>
      <c r="Q37" s="9">
        <f>COUNTIF(Q1:Q30,P37)</f>
        <v>0</v>
      </c>
      <c r="R37" s="12" t="s">
        <v>10</v>
      </c>
      <c r="S37" s="9">
        <f>COUNTIF(S1:S30,R37)</f>
        <v>0</v>
      </c>
      <c r="T37" s="12" t="s">
        <v>10</v>
      </c>
      <c r="U37" s="9">
        <f>COUNTIF(U1:U30,T37)</f>
        <v>0</v>
      </c>
      <c r="V37" s="12" t="s">
        <v>10</v>
      </c>
      <c r="W37" s="9">
        <f>COUNTIF(W1:W30,V37)</f>
        <v>0</v>
      </c>
      <c r="X37" s="12" t="s">
        <v>10</v>
      </c>
      <c r="Y37" s="9">
        <f>COUNTIF(Y1:Y30,X37)</f>
        <v>0</v>
      </c>
      <c r="Z37" s="12" t="s">
        <v>10</v>
      </c>
      <c r="AA37" s="9">
        <f>COUNTIF(AA1:AA30,Z37)</f>
        <v>0</v>
      </c>
      <c r="AB37" s="12" t="s">
        <v>10</v>
      </c>
      <c r="AC37" s="9">
        <f>COUNTIF(AC1:AC30,AB37)</f>
        <v>0</v>
      </c>
      <c r="AD37" s="12" t="s">
        <v>10</v>
      </c>
      <c r="AE37" s="9">
        <f>COUNTIF(AE1:AE30,AD37)</f>
        <v>0</v>
      </c>
      <c r="AF37" s="12" t="s">
        <v>10</v>
      </c>
      <c r="AG37" s="9">
        <f>COUNTIF(AG1:AG30,AF37)</f>
        <v>0</v>
      </c>
      <c r="AH37" s="12" t="s">
        <v>10</v>
      </c>
      <c r="AI37" s="9">
        <f>COUNTIF(AI1:AI30,AH37)</f>
        <v>0</v>
      </c>
      <c r="AJ37" s="12" t="s">
        <v>10</v>
      </c>
      <c r="AK37" s="9">
        <f>COUNTIF(AK1:AK30,AJ37)</f>
        <v>0</v>
      </c>
      <c r="AL37" s="12" t="s">
        <v>10</v>
      </c>
      <c r="AM37" s="9">
        <f>COUNTIF(AM1:AM30,AL37)</f>
        <v>0</v>
      </c>
      <c r="AN37" s="12" t="s">
        <v>10</v>
      </c>
      <c r="AO37" s="9">
        <f>COUNTIF(AO1:AO30,AN37)</f>
        <v>0</v>
      </c>
      <c r="AP37" s="12" t="s">
        <v>10</v>
      </c>
      <c r="AQ37" s="9">
        <f>COUNTIF(AQ1:AQ30,AP37)</f>
        <v>0</v>
      </c>
      <c r="AR37" s="12" t="s">
        <v>10</v>
      </c>
      <c r="AS37" s="9">
        <f>COUNTIF(AS1:AS30,AR37)</f>
        <v>0</v>
      </c>
      <c r="AT37" s="12" t="s">
        <v>10</v>
      </c>
      <c r="AU37" s="9">
        <f>COUNTIF(AU1:AU30,AT37)</f>
        <v>0</v>
      </c>
      <c r="AV37" s="12" t="s">
        <v>10</v>
      </c>
      <c r="AW37" s="9">
        <f>COUNTIF(AW1:AW30,AV37)</f>
        <v>2</v>
      </c>
      <c r="AX37" s="12" t="s">
        <v>10</v>
      </c>
      <c r="AY37" s="9">
        <f>COUNTIF(AY1:AY30,AX37)</f>
        <v>0</v>
      </c>
      <c r="AZ37" s="12" t="s">
        <v>10</v>
      </c>
      <c r="BA37" s="9">
        <f>COUNTIF(BA1:BA30,AZ37)</f>
        <v>1</v>
      </c>
      <c r="BB37" s="12" t="s">
        <v>10</v>
      </c>
      <c r="BC37" s="9">
        <f>COUNTIF(BC1:BC30,BB37)</f>
        <v>1</v>
      </c>
      <c r="BD37" s="12" t="s">
        <v>10</v>
      </c>
      <c r="BE37" s="9">
        <f>COUNTIF(BE1:BE30,BD37)</f>
        <v>1</v>
      </c>
      <c r="BF37" s="12" t="s">
        <v>10</v>
      </c>
      <c r="BG37" s="9">
        <f>COUNTIF(BG1:BG30,BF37)</f>
        <v>0</v>
      </c>
      <c r="BH37" s="12" t="s">
        <v>10</v>
      </c>
      <c r="BI37" s="9">
        <f>COUNTIF(BI1:BI30,BH37)</f>
        <v>0</v>
      </c>
      <c r="BJ37" s="12" t="s">
        <v>10</v>
      </c>
      <c r="BK37" s="9">
        <f>COUNTIF(BK1:BK30,BJ37)</f>
        <v>1</v>
      </c>
      <c r="BL37" s="12" t="s">
        <v>10</v>
      </c>
      <c r="BM37" s="9">
        <f>COUNTIF(BM1:BM30,BL37)</f>
        <v>0</v>
      </c>
      <c r="BN37" s="90">
        <v>1</v>
      </c>
      <c r="BO37" s="90">
        <f>COUNTIF(BO2:BO30,BN37)</f>
        <v>6</v>
      </c>
      <c r="BP37" s="90">
        <v>1</v>
      </c>
      <c r="BQ37" s="90">
        <f>COUNTIF(BQ2:BQ30,BP37)</f>
        <v>7</v>
      </c>
      <c r="BR37" s="90">
        <v>1</v>
      </c>
      <c r="BS37" s="90">
        <f>COUNTIF(BS2:BS30,BR37)</f>
        <v>8</v>
      </c>
      <c r="BT37" s="90">
        <v>1</v>
      </c>
      <c r="BU37" s="90">
        <f>COUNTIF(BU2:BU30,BT37)</f>
        <v>5</v>
      </c>
      <c r="BV37" s="90">
        <v>1</v>
      </c>
      <c r="BW37" s="90">
        <f>COUNTIF(BW2:BW30,BV37)</f>
        <v>12</v>
      </c>
      <c r="BX37" s="90">
        <v>1</v>
      </c>
      <c r="BY37" s="90">
        <f>COUNTIF(BY2:BY30,BX37)</f>
        <v>13</v>
      </c>
      <c r="BZ37" s="90">
        <v>1</v>
      </c>
      <c r="CA37" s="90">
        <f>COUNTIF(CA2:CA30,BZ37)</f>
        <v>7</v>
      </c>
      <c r="CB37" s="90">
        <v>1</v>
      </c>
      <c r="CC37" s="90">
        <f>COUNTIF(CC2:CC30,CB37)</f>
        <v>4</v>
      </c>
      <c r="CD37" s="90">
        <v>1</v>
      </c>
      <c r="CE37" s="90">
        <f>COUNTIF(CE2:CE30,CD37)</f>
        <v>7</v>
      </c>
      <c r="CF37" s="90">
        <v>1</v>
      </c>
      <c r="CG37" s="90">
        <f>COUNTIF(CG2:CG30,CF37)</f>
        <v>5</v>
      </c>
    </row>
    <row r="38" spans="1:87" s="90" customFormat="1" x14ac:dyDescent="0.25">
      <c r="A38" s="14"/>
      <c r="B38" s="6" t="s">
        <v>41</v>
      </c>
      <c r="C38" s="20">
        <f t="shared" si="0"/>
        <v>29</v>
      </c>
      <c r="D38" s="12" t="s">
        <v>5</v>
      </c>
      <c r="E38" s="13">
        <f>COUNTIF($E$1:$E$30,D38)</f>
        <v>3</v>
      </c>
      <c r="F38" s="12" t="s">
        <v>5</v>
      </c>
      <c r="G38" s="9">
        <f>COUNTIF(G1:G30,F38)</f>
        <v>2</v>
      </c>
      <c r="H38" s="12" t="s">
        <v>5</v>
      </c>
      <c r="I38" s="9">
        <f>COUNTIF(I1:I30,H38)</f>
        <v>0</v>
      </c>
      <c r="J38" s="12" t="s">
        <v>5</v>
      </c>
      <c r="K38" s="9">
        <f>COUNTIF(K1:K30,J38)</f>
        <v>0</v>
      </c>
      <c r="L38" s="12" t="s">
        <v>5</v>
      </c>
      <c r="M38" s="9">
        <f>COUNTIF(M1:M30,L38)</f>
        <v>0</v>
      </c>
      <c r="N38" s="12" t="s">
        <v>5</v>
      </c>
      <c r="O38" s="9">
        <f>COUNTIF(O1:O30,N38)</f>
        <v>1</v>
      </c>
      <c r="P38" s="12" t="s">
        <v>5</v>
      </c>
      <c r="Q38" s="9">
        <f>COUNTIF(Q1:Q30,P38)</f>
        <v>1</v>
      </c>
      <c r="R38" s="12" t="s">
        <v>5</v>
      </c>
      <c r="S38" s="9">
        <f>COUNTIF(S1:S30,R38)</f>
        <v>1</v>
      </c>
      <c r="T38" s="12" t="s">
        <v>5</v>
      </c>
      <c r="U38" s="9">
        <f>COUNTIF(U1:U30,T38)</f>
        <v>1</v>
      </c>
      <c r="V38" s="12" t="s">
        <v>5</v>
      </c>
      <c r="W38" s="9">
        <f>COUNTIF(W1:W30,V38)</f>
        <v>1</v>
      </c>
      <c r="X38" s="12" t="s">
        <v>5</v>
      </c>
      <c r="Y38" s="9">
        <f>COUNTIF(Y1:Y30,X38)</f>
        <v>2</v>
      </c>
      <c r="Z38" s="12" t="s">
        <v>5</v>
      </c>
      <c r="AA38" s="9">
        <f>COUNTIF(AA1:AA30,Z38)</f>
        <v>2</v>
      </c>
      <c r="AB38" s="12" t="s">
        <v>5</v>
      </c>
      <c r="AC38" s="9">
        <f>COUNTIF(AC1:AC30,AB38)</f>
        <v>2</v>
      </c>
      <c r="AD38" s="12" t="s">
        <v>5</v>
      </c>
      <c r="AE38" s="9">
        <f>COUNTIF(AE1:AE30,AD38)</f>
        <v>4</v>
      </c>
      <c r="AF38" s="12" t="s">
        <v>5</v>
      </c>
      <c r="AG38" s="9">
        <f>COUNTIF(AG1:AG30,AF38)</f>
        <v>6</v>
      </c>
      <c r="AH38" s="12" t="s">
        <v>5</v>
      </c>
      <c r="AI38" s="9">
        <f>COUNTIF(AI1:AI30,AH38)</f>
        <v>0</v>
      </c>
      <c r="AJ38" s="12" t="s">
        <v>5</v>
      </c>
      <c r="AK38" s="9">
        <f>COUNTIF(AK1:AK30,AJ38)</f>
        <v>1</v>
      </c>
      <c r="AL38" s="12" t="s">
        <v>5</v>
      </c>
      <c r="AM38" s="9">
        <f>COUNTIF(AM1:AM30,AL38)</f>
        <v>3</v>
      </c>
      <c r="AN38" s="12" t="s">
        <v>5</v>
      </c>
      <c r="AO38" s="9">
        <f>COUNTIF(AO1:AO30,AN38)</f>
        <v>3</v>
      </c>
      <c r="AP38" s="12" t="s">
        <v>5</v>
      </c>
      <c r="AQ38" s="9">
        <f>COUNTIF(AQ1:AQ30,AP38)</f>
        <v>0</v>
      </c>
      <c r="AR38" s="12" t="s">
        <v>5</v>
      </c>
      <c r="AS38" s="9">
        <f>COUNTIF(AS1:AS30,AR38)</f>
        <v>0</v>
      </c>
      <c r="AT38" s="12" t="s">
        <v>5</v>
      </c>
      <c r="AU38" s="9">
        <f>COUNTIF(AU1:AU30,AT38)</f>
        <v>0</v>
      </c>
      <c r="AV38" s="12" t="s">
        <v>5</v>
      </c>
      <c r="AW38" s="9">
        <f>COUNTIF(AW1:AW30,AV38)</f>
        <v>4</v>
      </c>
      <c r="AX38" s="12" t="s">
        <v>5</v>
      </c>
      <c r="AY38" s="9">
        <f>COUNTIF(AY1:AY30,AX38)</f>
        <v>3</v>
      </c>
      <c r="AZ38" s="12" t="s">
        <v>5</v>
      </c>
      <c r="BA38" s="9">
        <f>COUNTIF(BA1:BA30,AZ38)</f>
        <v>6</v>
      </c>
      <c r="BB38" s="12" t="s">
        <v>5</v>
      </c>
      <c r="BC38" s="9">
        <f>COUNTIF(BC1:BC30,BB38)</f>
        <v>9</v>
      </c>
      <c r="BD38" s="12" t="s">
        <v>5</v>
      </c>
      <c r="BE38" s="9">
        <f>COUNTIF(BE1:BE30,BD38)</f>
        <v>4</v>
      </c>
      <c r="BF38" s="12" t="s">
        <v>5</v>
      </c>
      <c r="BG38" s="9">
        <f>COUNTIF(BG1:BG30,BF38)</f>
        <v>4</v>
      </c>
      <c r="BH38" s="12" t="s">
        <v>5</v>
      </c>
      <c r="BI38" s="9">
        <f>COUNTIF(BI1:BI30,BH38)</f>
        <v>2</v>
      </c>
      <c r="BJ38" s="12" t="s">
        <v>5</v>
      </c>
      <c r="BK38" s="9">
        <f>COUNTIF(BK1:BK30,BJ38)</f>
        <v>6</v>
      </c>
      <c r="BL38" s="12" t="s">
        <v>5</v>
      </c>
      <c r="BM38" s="9">
        <f>COUNTIF(BM1:BM30,BL38)</f>
        <v>5</v>
      </c>
      <c r="BN38" s="90">
        <v>2</v>
      </c>
      <c r="BO38" s="90">
        <f>COUNTIF(BO2:BO30,BN38)</f>
        <v>5</v>
      </c>
      <c r="BP38" s="90">
        <v>2</v>
      </c>
      <c r="BQ38" s="90">
        <f>COUNTIF(BQ2:BQ30,BP38)</f>
        <v>6</v>
      </c>
      <c r="BR38" s="90">
        <v>2</v>
      </c>
      <c r="BS38" s="90">
        <f>COUNTIF(BS2:BS30,BR38)</f>
        <v>7</v>
      </c>
      <c r="BT38" s="90">
        <v>2</v>
      </c>
      <c r="BU38" s="90">
        <f>COUNTIF(BU2:BU30,BT38)</f>
        <v>5</v>
      </c>
      <c r="BV38" s="90">
        <v>2</v>
      </c>
      <c r="BW38" s="90">
        <f>COUNTIF(BW2:BW30,BV38)</f>
        <v>3</v>
      </c>
      <c r="BX38" s="90">
        <v>2</v>
      </c>
      <c r="BY38" s="90">
        <f>COUNTIF(BY2:BY30,BX38)</f>
        <v>4</v>
      </c>
      <c r="BZ38" s="90">
        <v>2</v>
      </c>
      <c r="CA38" s="90">
        <f>COUNTIF(CA2:CA30,BZ38)</f>
        <v>5</v>
      </c>
      <c r="CB38" s="90">
        <v>2</v>
      </c>
      <c r="CC38" s="90">
        <f>COUNTIF(CC2:CC30,CB38)</f>
        <v>4</v>
      </c>
      <c r="CD38" s="90">
        <v>2</v>
      </c>
      <c r="CE38" s="90">
        <f>COUNTIF(CE2:CE30,CD38)</f>
        <v>6</v>
      </c>
      <c r="CF38" s="90">
        <v>2</v>
      </c>
      <c r="CG38" s="90">
        <f>COUNTIF(CG2:CG30,CF38)</f>
        <v>5</v>
      </c>
    </row>
    <row r="39" spans="1:87" s="90" customFormat="1" x14ac:dyDescent="0.25">
      <c r="A39" s="14"/>
      <c r="B39" s="6" t="s">
        <v>9</v>
      </c>
      <c r="C39" s="20">
        <f t="shared" si="0"/>
        <v>0</v>
      </c>
      <c r="D39" s="12" t="s">
        <v>6</v>
      </c>
      <c r="E39" s="13">
        <f>COUNTIF($E$1:$E$30,D39)</f>
        <v>1</v>
      </c>
      <c r="F39" s="12" t="s">
        <v>6</v>
      </c>
      <c r="G39" s="9">
        <f>COUNTIF(G1:G30,F39)</f>
        <v>1</v>
      </c>
      <c r="H39" s="12" t="s">
        <v>6</v>
      </c>
      <c r="I39" s="9">
        <f>COUNTIF(I1:I30,H39)</f>
        <v>4</v>
      </c>
      <c r="J39" s="12" t="s">
        <v>6</v>
      </c>
      <c r="K39" s="9">
        <f>COUNTIF(K1:K30,J39)</f>
        <v>0</v>
      </c>
      <c r="L39" s="12" t="s">
        <v>6</v>
      </c>
      <c r="M39" s="9">
        <f>COUNTIF(M1:M30,L39)</f>
        <v>5</v>
      </c>
      <c r="N39" s="12" t="s">
        <v>6</v>
      </c>
      <c r="O39" s="9">
        <f>COUNTIF(O1:O30,N39)</f>
        <v>5</v>
      </c>
      <c r="P39" s="12" t="s">
        <v>6</v>
      </c>
      <c r="Q39" s="9">
        <f>COUNTIF(Q1:Q30,P39)</f>
        <v>6</v>
      </c>
      <c r="R39" s="12" t="s">
        <v>6</v>
      </c>
      <c r="S39" s="9">
        <f>COUNTIF(S1:S30,R39)</f>
        <v>6</v>
      </c>
      <c r="T39" s="12" t="s">
        <v>6</v>
      </c>
      <c r="U39" s="9">
        <f>COUNTIF(U1:U30,T39)</f>
        <v>6</v>
      </c>
      <c r="V39" s="12" t="s">
        <v>6</v>
      </c>
      <c r="W39" s="9">
        <f>COUNTIF(W1:W30,V39)</f>
        <v>6</v>
      </c>
      <c r="X39" s="12" t="s">
        <v>6</v>
      </c>
      <c r="Y39" s="9">
        <f>COUNTIF(Y1:Y30,X39)</f>
        <v>2</v>
      </c>
      <c r="Z39" s="12" t="s">
        <v>6</v>
      </c>
      <c r="AA39" s="9">
        <f>COUNTIF(AA1:AA30,Z39)</f>
        <v>5</v>
      </c>
      <c r="AB39" s="12" t="s">
        <v>6</v>
      </c>
      <c r="AC39" s="9">
        <f>COUNTIF(AC1:AC30,AB39)</f>
        <v>4</v>
      </c>
      <c r="AD39" s="12" t="s">
        <v>6</v>
      </c>
      <c r="AE39" s="9">
        <f>COUNTIF(AE1:AE30,AD39)</f>
        <v>4</v>
      </c>
      <c r="AF39" s="12" t="s">
        <v>6</v>
      </c>
      <c r="AG39" s="9">
        <f>COUNTIF(AG1:AG30,AF39)</f>
        <v>2</v>
      </c>
      <c r="AH39" s="12" t="s">
        <v>6</v>
      </c>
      <c r="AI39" s="9">
        <f>COUNTIF(AI1:AI30,AH39)</f>
        <v>2</v>
      </c>
      <c r="AJ39" s="12" t="s">
        <v>6</v>
      </c>
      <c r="AK39" s="9">
        <f>COUNTIF(AK1:AK30,AJ39)</f>
        <v>7</v>
      </c>
      <c r="AL39" s="12" t="s">
        <v>6</v>
      </c>
      <c r="AM39" s="9">
        <f>COUNTIF(AM1:AM30,AL39)</f>
        <v>5</v>
      </c>
      <c r="AN39" s="12" t="s">
        <v>6</v>
      </c>
      <c r="AO39" s="9">
        <f>COUNTIF(AO1:AO30,AN39)</f>
        <v>6</v>
      </c>
      <c r="AP39" s="12" t="s">
        <v>6</v>
      </c>
      <c r="AQ39" s="9">
        <f>COUNTIF(AQ1:AQ30,AP39)</f>
        <v>8</v>
      </c>
      <c r="AR39" s="12" t="s">
        <v>6</v>
      </c>
      <c r="AS39" s="9">
        <f>COUNTIF(AS1:AS30,AR39)</f>
        <v>5</v>
      </c>
      <c r="AT39" s="12" t="s">
        <v>6</v>
      </c>
      <c r="AU39" s="9">
        <f>COUNTIF(AU1:AU30,AT39)</f>
        <v>8</v>
      </c>
      <c r="AV39" s="12" t="s">
        <v>6</v>
      </c>
      <c r="AW39" s="9">
        <f>COUNTIF(AW1:AW30,AV39)</f>
        <v>5</v>
      </c>
      <c r="AX39" s="12" t="s">
        <v>6</v>
      </c>
      <c r="AY39" s="9">
        <f>COUNTIF(AY1:AY30,AX39)</f>
        <v>4</v>
      </c>
      <c r="AZ39" s="12" t="s">
        <v>6</v>
      </c>
      <c r="BA39" s="9">
        <f>COUNTIF(BA1:BA30,AZ39)</f>
        <v>4</v>
      </c>
      <c r="BB39" s="12" t="s">
        <v>6</v>
      </c>
      <c r="BC39" s="9">
        <f>COUNTIF(BC1:BC30,BB39)</f>
        <v>6</v>
      </c>
      <c r="BD39" s="12" t="s">
        <v>6</v>
      </c>
      <c r="BE39" s="9">
        <f>COUNTIF(BE1:BE30,BD39)</f>
        <v>6</v>
      </c>
      <c r="BF39" s="12" t="s">
        <v>6</v>
      </c>
      <c r="BG39" s="9">
        <f>COUNTIF(BG1:BG30,BF39)</f>
        <v>5</v>
      </c>
      <c r="BH39" s="12" t="s">
        <v>6</v>
      </c>
      <c r="BI39" s="9">
        <f>COUNTIF(BI1:BI30,BH39)</f>
        <v>3</v>
      </c>
      <c r="BJ39" s="12" t="s">
        <v>6</v>
      </c>
      <c r="BK39" s="9">
        <f>COUNTIF(BK1:BK30,BJ39)</f>
        <v>4</v>
      </c>
      <c r="BL39" s="12" t="s">
        <v>6</v>
      </c>
      <c r="BM39" s="9">
        <f>COUNTIF(BM1:BM30,BL39)</f>
        <v>3</v>
      </c>
      <c r="BN39" s="90">
        <v>3</v>
      </c>
      <c r="BO39" s="90">
        <f>COUNTIF(BO2:BO30,BN39)</f>
        <v>6</v>
      </c>
      <c r="BP39" s="90">
        <v>3</v>
      </c>
      <c r="BQ39" s="90">
        <f>COUNTIF(BQ2:BQ30,BP39)</f>
        <v>8</v>
      </c>
      <c r="BR39" s="90">
        <v>3</v>
      </c>
      <c r="BS39" s="90">
        <f>COUNTIF(BS2:BS30,BR39)</f>
        <v>8</v>
      </c>
      <c r="BT39" s="90">
        <v>3</v>
      </c>
      <c r="BU39" s="90">
        <f>COUNTIF(BU2:BU30,BT39)</f>
        <v>10</v>
      </c>
      <c r="BV39" s="90">
        <v>3</v>
      </c>
      <c r="BW39" s="90">
        <f>COUNTIF(BW2:BW30,BV39)</f>
        <v>6</v>
      </c>
      <c r="BX39" s="90">
        <v>3</v>
      </c>
      <c r="BY39" s="90">
        <f>COUNTIF(BY2:BY30,BX39)</f>
        <v>6</v>
      </c>
      <c r="BZ39" s="90">
        <v>3</v>
      </c>
      <c r="CA39" s="90">
        <f>COUNTIF(CA2:CA30,BZ39)</f>
        <v>8</v>
      </c>
      <c r="CB39" s="90">
        <v>3</v>
      </c>
      <c r="CC39" s="90">
        <f>COUNTIF(CC2:CC30,CB39)</f>
        <v>13</v>
      </c>
      <c r="CD39" s="90">
        <v>3</v>
      </c>
      <c r="CE39" s="90">
        <f>COUNTIF(CE2:CE30,CD39)</f>
        <v>7</v>
      </c>
      <c r="CF39" s="90">
        <v>3</v>
      </c>
      <c r="CG39" s="90">
        <f>COUNTIF(CG2:CG30,CF39)</f>
        <v>13</v>
      </c>
    </row>
    <row r="40" spans="1:87" s="90" customFormat="1" ht="17.25" thickBot="1" x14ac:dyDescent="0.3">
      <c r="A40" s="14"/>
      <c r="B40" s="6" t="s">
        <v>89</v>
      </c>
      <c r="C40" s="20">
        <f t="shared" si="0"/>
        <v>0</v>
      </c>
      <c r="D40" s="25" t="s">
        <v>361</v>
      </c>
      <c r="E40" s="16">
        <f>COUNTIF($E$1:$E$30,D40)</f>
        <v>5</v>
      </c>
      <c r="F40" s="25" t="s">
        <v>361</v>
      </c>
      <c r="G40" s="24">
        <f>COUNTIF(G1:G30,F40)</f>
        <v>10</v>
      </c>
      <c r="H40" s="25" t="s">
        <v>361</v>
      </c>
      <c r="I40" s="24">
        <f>COUNTIF(I1:I30,H40)</f>
        <v>12</v>
      </c>
      <c r="J40" s="25" t="s">
        <v>361</v>
      </c>
      <c r="K40" s="24">
        <f>COUNTIF(K1:K30,J40)</f>
        <v>16</v>
      </c>
      <c r="L40" s="25" t="s">
        <v>361</v>
      </c>
      <c r="M40" s="24">
        <f>COUNTIF(M1:M30,L40)</f>
        <v>12</v>
      </c>
      <c r="N40" s="25" t="s">
        <v>361</v>
      </c>
      <c r="O40" s="24">
        <f>COUNTIF(O1:O30,N40)</f>
        <v>11</v>
      </c>
      <c r="P40" s="25" t="s">
        <v>361</v>
      </c>
      <c r="Q40" s="24">
        <f>COUNTIF(Q1:Q30,P40)</f>
        <v>13</v>
      </c>
      <c r="R40" s="25" t="s">
        <v>361</v>
      </c>
      <c r="S40" s="24">
        <f>COUNTIF(S1:S30,R40)</f>
        <v>11</v>
      </c>
      <c r="T40" s="25" t="s">
        <v>361</v>
      </c>
      <c r="U40" s="24">
        <f>COUNTIF(U1:U30,T40)</f>
        <v>9</v>
      </c>
      <c r="V40" s="25" t="s">
        <v>361</v>
      </c>
      <c r="W40" s="24">
        <f>COUNTIF(W1:W30,V40)</f>
        <v>7</v>
      </c>
      <c r="X40" s="25" t="s">
        <v>361</v>
      </c>
      <c r="Y40" s="24">
        <f>COUNTIF(Y1:Y30,X40)</f>
        <v>4</v>
      </c>
      <c r="Z40" s="25" t="s">
        <v>361</v>
      </c>
      <c r="AA40" s="24">
        <f>COUNTIF(AA1:AA30,Z40)</f>
        <v>20</v>
      </c>
      <c r="AB40" s="25" t="s">
        <v>361</v>
      </c>
      <c r="AC40" s="24">
        <f>COUNTIF(AC1:AC30,AB40)</f>
        <v>18</v>
      </c>
      <c r="AD40" s="25" t="s">
        <v>361</v>
      </c>
      <c r="AE40" s="24">
        <f>COUNTIF(AE1:AE30,AD40)</f>
        <v>16</v>
      </c>
      <c r="AF40" s="25" t="s">
        <v>361</v>
      </c>
      <c r="AG40" s="24">
        <f>COUNTIF(AG1:AG30,AF40)</f>
        <v>18</v>
      </c>
      <c r="AH40" s="25" t="s">
        <v>361</v>
      </c>
      <c r="AI40" s="24">
        <f>COUNTIF(AI1:AI30,AH40)</f>
        <v>12</v>
      </c>
      <c r="AJ40" s="25" t="s">
        <v>361</v>
      </c>
      <c r="AK40" s="24">
        <f>COUNTIF(AK1:AK30,AJ40)</f>
        <v>18</v>
      </c>
      <c r="AL40" s="25" t="s">
        <v>361</v>
      </c>
      <c r="AM40" s="24">
        <f>COUNTIF(AM1:AM30,AL40)</f>
        <v>18</v>
      </c>
      <c r="AN40" s="25" t="s">
        <v>361</v>
      </c>
      <c r="AO40" s="24">
        <f>COUNTIF(AO1:AO30,AN40)</f>
        <v>17</v>
      </c>
      <c r="AP40" s="25" t="s">
        <v>361</v>
      </c>
      <c r="AQ40" s="24">
        <f>COUNTIF(AQ1:AQ30,AP40)</f>
        <v>16</v>
      </c>
      <c r="AR40" s="25" t="s">
        <v>361</v>
      </c>
      <c r="AS40" s="24">
        <f>COUNTIF(AS1:AS30,AR40)</f>
        <v>21</v>
      </c>
      <c r="AT40" s="25" t="s">
        <v>361</v>
      </c>
      <c r="AU40" s="24">
        <f>COUNTIF(AU1:AU30,AT40)</f>
        <v>17</v>
      </c>
      <c r="AV40" s="25" t="s">
        <v>361</v>
      </c>
      <c r="AW40" s="24">
        <f>COUNTIF(AW1:AW30,AV40)</f>
        <v>13</v>
      </c>
      <c r="AX40" s="25" t="s">
        <v>361</v>
      </c>
      <c r="AY40" s="24">
        <f>COUNTIF(AY1:AY30,AX40)</f>
        <v>8</v>
      </c>
      <c r="AZ40" s="25" t="s">
        <v>361</v>
      </c>
      <c r="BA40" s="24">
        <f>COUNTIF(BA1:BA30,AZ40)</f>
        <v>17</v>
      </c>
      <c r="BB40" s="25" t="s">
        <v>361</v>
      </c>
      <c r="BC40" s="24">
        <f>COUNTIF(BC1:BC30,BB40)</f>
        <v>12</v>
      </c>
      <c r="BD40" s="25" t="s">
        <v>361</v>
      </c>
      <c r="BE40" s="24">
        <f>COUNTIF(BE1:BE30,BD40)</f>
        <v>16</v>
      </c>
      <c r="BF40" s="25" t="s">
        <v>361</v>
      </c>
      <c r="BG40" s="24">
        <f>COUNTIF(BG1:BG30,BF40)</f>
        <v>17</v>
      </c>
      <c r="BH40" s="25" t="s">
        <v>361</v>
      </c>
      <c r="BI40" s="24">
        <f>COUNTIF(BI1:BI30,BH40)</f>
        <v>21</v>
      </c>
      <c r="BJ40" s="25" t="s">
        <v>361</v>
      </c>
      <c r="BK40" s="24">
        <f>COUNTIF(BK1:BK30,BJ40)</f>
        <v>18</v>
      </c>
      <c r="BL40" s="25" t="s">
        <v>361</v>
      </c>
      <c r="BM40" s="24">
        <f>COUNTIF(BM1:BM30,BL40)</f>
        <v>20</v>
      </c>
      <c r="BN40" s="90">
        <v>4</v>
      </c>
      <c r="BO40" s="90">
        <f>COUNTIF(BO2:BO30,BN40)</f>
        <v>6</v>
      </c>
      <c r="BP40" s="90">
        <v>4</v>
      </c>
      <c r="BQ40" s="90">
        <f>COUNTIF(BQ2:BQ30,BP40)</f>
        <v>5</v>
      </c>
      <c r="BR40" s="90">
        <v>4</v>
      </c>
      <c r="BS40" s="90">
        <f>COUNTIF(BS2:BS30,BR40)</f>
        <v>3</v>
      </c>
      <c r="BT40" s="90">
        <v>4</v>
      </c>
      <c r="BU40" s="90">
        <f>COUNTIF(BU2:BU30,BT40)</f>
        <v>5</v>
      </c>
      <c r="BV40" s="90">
        <v>4</v>
      </c>
      <c r="BW40" s="90">
        <f>COUNTIF(BW2:BW30,BV40)</f>
        <v>5</v>
      </c>
      <c r="BX40" s="90">
        <v>4</v>
      </c>
      <c r="BY40" s="90">
        <f>COUNTIF(BY2:BY30,BX40)</f>
        <v>3</v>
      </c>
      <c r="BZ40" s="90">
        <v>4</v>
      </c>
      <c r="CA40" s="90">
        <f>COUNTIF(CA2:CA30,BZ40)</f>
        <v>2</v>
      </c>
      <c r="CB40" s="90">
        <v>4</v>
      </c>
      <c r="CC40" s="90">
        <f>COUNTIF(CC2:CC30,CB40)</f>
        <v>0</v>
      </c>
      <c r="CD40" s="90">
        <v>4</v>
      </c>
      <c r="CE40" s="90">
        <f>COUNTIF(CE2:CE30,CD40)</f>
        <v>3</v>
      </c>
      <c r="CF40" s="90">
        <v>4</v>
      </c>
      <c r="CG40" s="90">
        <f>COUNTIF(CG2:CG30,CF40)</f>
        <v>2</v>
      </c>
    </row>
    <row r="41" spans="1:87" s="90" customFormat="1" x14ac:dyDescent="0.25">
      <c r="A41" s="14"/>
      <c r="B41" s="6" t="s">
        <v>44</v>
      </c>
      <c r="C41" s="20">
        <f t="shared" si="0"/>
        <v>0</v>
      </c>
      <c r="D41" s="10" t="s">
        <v>4</v>
      </c>
      <c r="E41" s="31">
        <f>E36/$C$35</f>
        <v>0.68965517241379315</v>
      </c>
      <c r="F41" s="10" t="s">
        <v>4</v>
      </c>
      <c r="G41" s="31">
        <f>G36/$C$35</f>
        <v>0.51724137931034486</v>
      </c>
      <c r="H41" s="10" t="s">
        <v>4</v>
      </c>
      <c r="I41" s="31">
        <f>I36/$C$35</f>
        <v>0.44827586206896552</v>
      </c>
      <c r="J41" s="10" t="s">
        <v>4</v>
      </c>
      <c r="K41" s="31">
        <f>K36/$C$35</f>
        <v>0.44827586206896552</v>
      </c>
      <c r="L41" s="10" t="s">
        <v>4</v>
      </c>
      <c r="M41" s="31">
        <f>M36/$C$35</f>
        <v>0.37931034482758619</v>
      </c>
      <c r="N41" s="10" t="s">
        <v>4</v>
      </c>
      <c r="O41" s="31">
        <f>O36/$C$35</f>
        <v>0.41379310344827586</v>
      </c>
      <c r="P41" s="10" t="s">
        <v>4</v>
      </c>
      <c r="Q41" s="31">
        <f>Q36/$C$35</f>
        <v>0.31034482758620691</v>
      </c>
      <c r="R41" s="10" t="s">
        <v>4</v>
      </c>
      <c r="S41" s="31">
        <f>S36/$C$35</f>
        <v>0.37931034482758619</v>
      </c>
      <c r="T41" s="10" t="s">
        <v>4</v>
      </c>
      <c r="U41" s="31">
        <f>U36/$C$35</f>
        <v>0.44827586206896552</v>
      </c>
      <c r="V41" s="10" t="s">
        <v>4</v>
      </c>
      <c r="W41" s="31">
        <f>W36/$C$35</f>
        <v>0.51724137931034486</v>
      </c>
      <c r="X41" s="10" t="s">
        <v>4</v>
      </c>
      <c r="Y41" s="31">
        <f>Y36/$C$35</f>
        <v>0.72413793103448276</v>
      </c>
      <c r="Z41" s="10" t="s">
        <v>4</v>
      </c>
      <c r="AA41" s="31">
        <f>AA36/$C$35</f>
        <v>6.8965517241379309E-2</v>
      </c>
      <c r="AB41" s="10" t="s">
        <v>4</v>
      </c>
      <c r="AC41" s="31">
        <f>AC36/$C$35</f>
        <v>0.17241379310344829</v>
      </c>
      <c r="AD41" s="10" t="s">
        <v>4</v>
      </c>
      <c r="AE41" s="31">
        <f>AE36/$C$35</f>
        <v>0.17241379310344829</v>
      </c>
      <c r="AF41" s="10" t="s">
        <v>4</v>
      </c>
      <c r="AG41" s="31">
        <f>AG36/$C$35</f>
        <v>0.10344827586206896</v>
      </c>
      <c r="AH41" s="10" t="s">
        <v>4</v>
      </c>
      <c r="AI41" s="31">
        <f>AI36/$C$35</f>
        <v>0.51724137931034486</v>
      </c>
      <c r="AJ41" s="10" t="s">
        <v>4</v>
      </c>
      <c r="AK41" s="31">
        <f>AK36/$C$35</f>
        <v>0.10344827586206896</v>
      </c>
      <c r="AL41" s="10" t="s">
        <v>4</v>
      </c>
      <c r="AM41" s="31">
        <f>AM36/$C$35</f>
        <v>0.10344827586206896</v>
      </c>
      <c r="AN41" s="10" t="s">
        <v>4</v>
      </c>
      <c r="AO41" s="31">
        <f>AO36/$C$35</f>
        <v>0.10344827586206896</v>
      </c>
      <c r="AP41" s="10" t="s">
        <v>4</v>
      </c>
      <c r="AQ41" s="31">
        <f>AQ36/$C$35</f>
        <v>0.17241379310344829</v>
      </c>
      <c r="AR41" s="10" t="s">
        <v>4</v>
      </c>
      <c r="AS41" s="31">
        <f>AS36/$C$35</f>
        <v>0.10344827586206896</v>
      </c>
      <c r="AT41" s="10" t="s">
        <v>4</v>
      </c>
      <c r="AU41" s="31">
        <f>AU36/$C$35</f>
        <v>0.13793103448275862</v>
      </c>
      <c r="AV41" s="10" t="s">
        <v>4</v>
      </c>
      <c r="AW41" s="31">
        <f>AW36/$C$35</f>
        <v>0.17241379310344829</v>
      </c>
      <c r="AX41" s="10" t="s">
        <v>4</v>
      </c>
      <c r="AY41" s="31">
        <f>AY36/$C$35</f>
        <v>0.48275862068965519</v>
      </c>
      <c r="AZ41" s="10" t="s">
        <v>4</v>
      </c>
      <c r="BA41" s="31">
        <f>BA36/$C$35</f>
        <v>3.4482758620689655E-2</v>
      </c>
      <c r="BB41" s="10" t="s">
        <v>4</v>
      </c>
      <c r="BC41" s="31">
        <f>BC36/$C$35</f>
        <v>3.4482758620689655E-2</v>
      </c>
      <c r="BD41" s="10" t="s">
        <v>4</v>
      </c>
      <c r="BE41" s="31">
        <f>BE36/$C$35</f>
        <v>6.8965517241379309E-2</v>
      </c>
      <c r="BF41" s="10" t="s">
        <v>4</v>
      </c>
      <c r="BG41" s="31">
        <f>BG36/$C$35</f>
        <v>0.10344827586206896</v>
      </c>
      <c r="BH41" s="10" t="s">
        <v>4</v>
      </c>
      <c r="BI41" s="31">
        <f>BI36/$C$35</f>
        <v>0.10344827586206896</v>
      </c>
      <c r="BJ41" s="10" t="s">
        <v>4</v>
      </c>
      <c r="BK41" s="31">
        <f>BK36/$C$35</f>
        <v>0</v>
      </c>
      <c r="BL41" s="10" t="s">
        <v>4</v>
      </c>
      <c r="BM41" s="31">
        <f>BM36/$C$35</f>
        <v>3.4482758620689655E-2</v>
      </c>
      <c r="BN41" s="90">
        <v>5</v>
      </c>
      <c r="BO41" s="90">
        <f>COUNTIF(BO2:BO30,BN41)</f>
        <v>6</v>
      </c>
      <c r="BP41" s="90">
        <v>5</v>
      </c>
      <c r="BQ41" s="90">
        <f>COUNTIF(BQ2:BQ30,BP41)</f>
        <v>3</v>
      </c>
      <c r="BR41" s="90">
        <v>5</v>
      </c>
      <c r="BS41" s="90">
        <f>COUNTIF(BS2:BS30,BR41)</f>
        <v>3</v>
      </c>
      <c r="BT41" s="90">
        <v>5</v>
      </c>
      <c r="BU41" s="90">
        <f>COUNTIF(BU2:BU30,BT41)</f>
        <v>4</v>
      </c>
      <c r="BV41" s="90">
        <v>5</v>
      </c>
      <c r="BW41" s="90">
        <f>COUNTIF(BW2:BW30,BV41)</f>
        <v>3</v>
      </c>
      <c r="BX41" s="90">
        <v>5</v>
      </c>
      <c r="BY41" s="90">
        <f>COUNTIF(BY2:BY30,BX41)</f>
        <v>3</v>
      </c>
      <c r="BZ41" s="90">
        <v>5</v>
      </c>
      <c r="CA41" s="90">
        <f>COUNTIF(CA2:CA30,BZ41)</f>
        <v>7</v>
      </c>
      <c r="CB41" s="90">
        <v>5</v>
      </c>
      <c r="CC41" s="90">
        <f>COUNTIF(CC2:CC30,CB41)</f>
        <v>8</v>
      </c>
      <c r="CD41" s="90">
        <v>5</v>
      </c>
      <c r="CE41" s="90">
        <f>COUNTIF(CE2:CE30,CD41)</f>
        <v>6</v>
      </c>
      <c r="CF41" s="90">
        <v>5</v>
      </c>
      <c r="CG41" s="90">
        <f>COUNTIF(CG2:CG30,CF41)</f>
        <v>4</v>
      </c>
    </row>
    <row r="42" spans="1:87" s="90" customFormat="1" x14ac:dyDescent="0.25">
      <c r="A42" s="14"/>
      <c r="B42" s="6" t="s">
        <v>176</v>
      </c>
      <c r="C42" s="20">
        <f t="shared" si="0"/>
        <v>0</v>
      </c>
      <c r="D42" s="12" t="s">
        <v>10</v>
      </c>
      <c r="E42" s="32">
        <f>E37/$C$35</f>
        <v>0</v>
      </c>
      <c r="F42" s="12" t="s">
        <v>10</v>
      </c>
      <c r="G42" s="32">
        <f>G37/$C$35</f>
        <v>3.4482758620689655E-2</v>
      </c>
      <c r="H42" s="12" t="s">
        <v>10</v>
      </c>
      <c r="I42" s="32">
        <f>I37/$C$35</f>
        <v>0</v>
      </c>
      <c r="J42" s="12" t="s">
        <v>10</v>
      </c>
      <c r="K42" s="32">
        <f>K37/$C$35</f>
        <v>0</v>
      </c>
      <c r="L42" s="12" t="s">
        <v>10</v>
      </c>
      <c r="M42" s="32">
        <f>M37/$C$35</f>
        <v>3.4482758620689655E-2</v>
      </c>
      <c r="N42" s="12" t="s">
        <v>10</v>
      </c>
      <c r="O42" s="32">
        <f>O37/$C$35</f>
        <v>0</v>
      </c>
      <c r="P42" s="12" t="s">
        <v>10</v>
      </c>
      <c r="Q42" s="32">
        <f>Q37/$C$35</f>
        <v>0</v>
      </c>
      <c r="R42" s="12" t="s">
        <v>10</v>
      </c>
      <c r="S42" s="32">
        <f>S37/$C$35</f>
        <v>0</v>
      </c>
      <c r="T42" s="12" t="s">
        <v>10</v>
      </c>
      <c r="U42" s="32">
        <f>U37/$C$35</f>
        <v>0</v>
      </c>
      <c r="V42" s="12" t="s">
        <v>10</v>
      </c>
      <c r="W42" s="32">
        <f>W37/$C$35</f>
        <v>0</v>
      </c>
      <c r="X42" s="12" t="s">
        <v>10</v>
      </c>
      <c r="Y42" s="32">
        <f>Y37/$C$35</f>
        <v>0</v>
      </c>
      <c r="Z42" s="12" t="s">
        <v>10</v>
      </c>
      <c r="AA42" s="32">
        <f>AA37/$C$35</f>
        <v>0</v>
      </c>
      <c r="AB42" s="12" t="s">
        <v>10</v>
      </c>
      <c r="AC42" s="32">
        <f>AC37/$C$35</f>
        <v>0</v>
      </c>
      <c r="AD42" s="12" t="s">
        <v>10</v>
      </c>
      <c r="AE42" s="32">
        <f>AE37/$C$35</f>
        <v>0</v>
      </c>
      <c r="AF42" s="12" t="s">
        <v>10</v>
      </c>
      <c r="AG42" s="32">
        <f>AG37/$C$35</f>
        <v>0</v>
      </c>
      <c r="AH42" s="12" t="s">
        <v>10</v>
      </c>
      <c r="AI42" s="32">
        <f>AI37/$C$35</f>
        <v>0</v>
      </c>
      <c r="AJ42" s="12" t="s">
        <v>10</v>
      </c>
      <c r="AK42" s="32">
        <f>AK37/$C$35</f>
        <v>0</v>
      </c>
      <c r="AL42" s="12" t="s">
        <v>10</v>
      </c>
      <c r="AM42" s="32">
        <f>AM37/$C$35</f>
        <v>0</v>
      </c>
      <c r="AN42" s="12" t="s">
        <v>10</v>
      </c>
      <c r="AO42" s="32">
        <f>AO37/$C$35</f>
        <v>0</v>
      </c>
      <c r="AP42" s="12" t="s">
        <v>10</v>
      </c>
      <c r="AQ42" s="32">
        <f>AQ37/$C$35</f>
        <v>0</v>
      </c>
      <c r="AR42" s="12" t="s">
        <v>10</v>
      </c>
      <c r="AS42" s="32">
        <f>AS37/$C$35</f>
        <v>0</v>
      </c>
      <c r="AT42" s="12" t="s">
        <v>10</v>
      </c>
      <c r="AU42" s="32">
        <f>AU37/$C$35</f>
        <v>0</v>
      </c>
      <c r="AV42" s="12" t="s">
        <v>10</v>
      </c>
      <c r="AW42" s="32">
        <f>AW37/$C$35</f>
        <v>6.8965517241379309E-2</v>
      </c>
      <c r="AX42" s="12" t="s">
        <v>10</v>
      </c>
      <c r="AY42" s="32">
        <f>AY37/$C$35</f>
        <v>0</v>
      </c>
      <c r="AZ42" s="12" t="s">
        <v>10</v>
      </c>
      <c r="BA42" s="32">
        <f>BA37/$C$35</f>
        <v>3.4482758620689655E-2</v>
      </c>
      <c r="BB42" s="12" t="s">
        <v>10</v>
      </c>
      <c r="BC42" s="32">
        <f>BC37/$C$35</f>
        <v>3.4482758620689655E-2</v>
      </c>
      <c r="BD42" s="12" t="s">
        <v>10</v>
      </c>
      <c r="BE42" s="32">
        <f>BE37/$C$35</f>
        <v>3.4482758620689655E-2</v>
      </c>
      <c r="BF42" s="12" t="s">
        <v>10</v>
      </c>
      <c r="BG42" s="32">
        <f>BG37/$C$35</f>
        <v>0</v>
      </c>
      <c r="BH42" s="12" t="s">
        <v>10</v>
      </c>
      <c r="BI42" s="32">
        <f>BI37/$C$35</f>
        <v>0</v>
      </c>
      <c r="BJ42" s="12" t="s">
        <v>10</v>
      </c>
      <c r="BK42" s="32">
        <f>BK37/$C$35</f>
        <v>3.4482758620689655E-2</v>
      </c>
      <c r="BL42" s="12" t="s">
        <v>10</v>
      </c>
      <c r="BM42" s="32">
        <f>BM37/$C$35</f>
        <v>0</v>
      </c>
      <c r="BN42" s="133" t="s">
        <v>409</v>
      </c>
      <c r="BO42" s="130"/>
      <c r="BP42" s="130" t="s">
        <v>409</v>
      </c>
      <c r="BQ42" s="130"/>
      <c r="BR42" s="130" t="s">
        <v>409</v>
      </c>
      <c r="BS42" s="130"/>
      <c r="BT42" s="130" t="s">
        <v>409</v>
      </c>
      <c r="BU42" s="130"/>
      <c r="BV42" s="130" t="s">
        <v>409</v>
      </c>
      <c r="BW42" s="130"/>
      <c r="BX42" s="130" t="s">
        <v>409</v>
      </c>
      <c r="BY42" s="130"/>
      <c r="BZ42" s="130" t="s">
        <v>409</v>
      </c>
      <c r="CA42" s="130"/>
      <c r="CB42" s="130" t="s">
        <v>409</v>
      </c>
      <c r="CC42" s="130"/>
      <c r="CD42" s="130" t="s">
        <v>409</v>
      </c>
      <c r="CE42" s="130"/>
      <c r="CF42" s="130" t="s">
        <v>409</v>
      </c>
      <c r="CG42" s="130"/>
    </row>
    <row r="43" spans="1:87" s="90" customFormat="1" x14ac:dyDescent="0.25">
      <c r="A43" s="14"/>
      <c r="B43" s="6" t="s">
        <v>407</v>
      </c>
      <c r="C43" s="20">
        <f t="shared" si="0"/>
        <v>0</v>
      </c>
      <c r="D43" s="12" t="s">
        <v>5</v>
      </c>
      <c r="E43" s="32">
        <f>E38/$C$35</f>
        <v>0.10344827586206896</v>
      </c>
      <c r="F43" s="12" t="s">
        <v>5</v>
      </c>
      <c r="G43" s="32">
        <f>G38/$C$35</f>
        <v>6.8965517241379309E-2</v>
      </c>
      <c r="H43" s="12" t="s">
        <v>5</v>
      </c>
      <c r="I43" s="32">
        <f>I38/$C$35</f>
        <v>0</v>
      </c>
      <c r="J43" s="12" t="s">
        <v>5</v>
      </c>
      <c r="K43" s="32">
        <f>K38/$C$35</f>
        <v>0</v>
      </c>
      <c r="L43" s="12" t="s">
        <v>5</v>
      </c>
      <c r="M43" s="32">
        <f>M38/$C$35</f>
        <v>0</v>
      </c>
      <c r="N43" s="12" t="s">
        <v>5</v>
      </c>
      <c r="O43" s="32">
        <f>O38/$C$35</f>
        <v>3.4482758620689655E-2</v>
      </c>
      <c r="P43" s="12" t="s">
        <v>5</v>
      </c>
      <c r="Q43" s="32">
        <f>Q38/$C$35</f>
        <v>3.4482758620689655E-2</v>
      </c>
      <c r="R43" s="12" t="s">
        <v>5</v>
      </c>
      <c r="S43" s="32">
        <f>S38/$C$35</f>
        <v>3.4482758620689655E-2</v>
      </c>
      <c r="T43" s="12" t="s">
        <v>5</v>
      </c>
      <c r="U43" s="32">
        <f>U38/$C$35</f>
        <v>3.4482758620689655E-2</v>
      </c>
      <c r="V43" s="12" t="s">
        <v>5</v>
      </c>
      <c r="W43" s="32">
        <f>W38/$C$35</f>
        <v>3.4482758620689655E-2</v>
      </c>
      <c r="X43" s="12" t="s">
        <v>5</v>
      </c>
      <c r="Y43" s="32">
        <f>Y38/$C$35</f>
        <v>6.8965517241379309E-2</v>
      </c>
      <c r="Z43" s="12" t="s">
        <v>5</v>
      </c>
      <c r="AA43" s="32">
        <f>AA38/$C$35</f>
        <v>6.8965517241379309E-2</v>
      </c>
      <c r="AB43" s="12" t="s">
        <v>5</v>
      </c>
      <c r="AC43" s="32">
        <f>AC38/$C$35</f>
        <v>6.8965517241379309E-2</v>
      </c>
      <c r="AD43" s="12" t="s">
        <v>5</v>
      </c>
      <c r="AE43" s="32">
        <f>AE38/$C$35</f>
        <v>0.13793103448275862</v>
      </c>
      <c r="AF43" s="12" t="s">
        <v>5</v>
      </c>
      <c r="AG43" s="32">
        <f>AG38/$C$35</f>
        <v>0.20689655172413793</v>
      </c>
      <c r="AH43" s="12" t="s">
        <v>5</v>
      </c>
      <c r="AI43" s="32">
        <f>AI38/$C$35</f>
        <v>0</v>
      </c>
      <c r="AJ43" s="12" t="s">
        <v>5</v>
      </c>
      <c r="AK43" s="32">
        <f>AK38/$C$35</f>
        <v>3.4482758620689655E-2</v>
      </c>
      <c r="AL43" s="12" t="s">
        <v>5</v>
      </c>
      <c r="AM43" s="32">
        <f>AM38/$C$35</f>
        <v>0.10344827586206896</v>
      </c>
      <c r="AN43" s="12" t="s">
        <v>5</v>
      </c>
      <c r="AO43" s="32">
        <f>AO38/$C$35</f>
        <v>0.10344827586206896</v>
      </c>
      <c r="AP43" s="12" t="s">
        <v>5</v>
      </c>
      <c r="AQ43" s="32">
        <f>AQ38/$C$35</f>
        <v>0</v>
      </c>
      <c r="AR43" s="12" t="s">
        <v>5</v>
      </c>
      <c r="AS43" s="32">
        <f>AS38/$C$35</f>
        <v>0</v>
      </c>
      <c r="AT43" s="12" t="s">
        <v>5</v>
      </c>
      <c r="AU43" s="32">
        <f>AU38/$C$35</f>
        <v>0</v>
      </c>
      <c r="AV43" s="12" t="s">
        <v>5</v>
      </c>
      <c r="AW43" s="32">
        <f>AW38/$C$35</f>
        <v>0.13793103448275862</v>
      </c>
      <c r="AX43" s="12" t="s">
        <v>5</v>
      </c>
      <c r="AY43" s="32">
        <f>AY38/$C$35</f>
        <v>0.10344827586206896</v>
      </c>
      <c r="AZ43" s="12" t="s">
        <v>5</v>
      </c>
      <c r="BA43" s="32">
        <f>BA38/$C$35</f>
        <v>0.20689655172413793</v>
      </c>
      <c r="BB43" s="12" t="s">
        <v>5</v>
      </c>
      <c r="BC43" s="32">
        <f>BC38/$C$35</f>
        <v>0.31034482758620691</v>
      </c>
      <c r="BD43" s="12" t="s">
        <v>5</v>
      </c>
      <c r="BE43" s="32">
        <f>BE38/$C$35</f>
        <v>0.13793103448275862</v>
      </c>
      <c r="BF43" s="12" t="s">
        <v>5</v>
      </c>
      <c r="BG43" s="32">
        <f>BG38/$C$35</f>
        <v>0.13793103448275862</v>
      </c>
      <c r="BH43" s="12" t="s">
        <v>5</v>
      </c>
      <c r="BI43" s="32">
        <f>BI38/$C$35</f>
        <v>6.8965517241379309E-2</v>
      </c>
      <c r="BJ43" s="12" t="s">
        <v>5</v>
      </c>
      <c r="BK43" s="32">
        <f>BK38/$C$35</f>
        <v>0.20689655172413793</v>
      </c>
      <c r="BL43" s="12" t="s">
        <v>5</v>
      </c>
      <c r="BM43" s="32">
        <f>BM38/$C$35</f>
        <v>0.17241379310344829</v>
      </c>
    </row>
    <row r="44" spans="1:87" s="90" customFormat="1" x14ac:dyDescent="0.25">
      <c r="A44" s="14"/>
      <c r="B44" s="6" t="s">
        <v>25</v>
      </c>
      <c r="C44" s="20">
        <f t="shared" si="0"/>
        <v>0</v>
      </c>
      <c r="D44" s="12" t="s">
        <v>6</v>
      </c>
      <c r="E44" s="32">
        <f>E39/$C$35</f>
        <v>3.4482758620689655E-2</v>
      </c>
      <c r="F44" s="12" t="s">
        <v>6</v>
      </c>
      <c r="G44" s="32">
        <f>G39/$C$35</f>
        <v>3.4482758620689655E-2</v>
      </c>
      <c r="H44" s="12" t="s">
        <v>6</v>
      </c>
      <c r="I44" s="32">
        <f>I39/$C$35</f>
        <v>0.13793103448275862</v>
      </c>
      <c r="J44" s="12" t="s">
        <v>6</v>
      </c>
      <c r="K44" s="32">
        <f>K39/$C$35</f>
        <v>0</v>
      </c>
      <c r="L44" s="12" t="s">
        <v>6</v>
      </c>
      <c r="M44" s="32">
        <f>M39/$C$35</f>
        <v>0.17241379310344829</v>
      </c>
      <c r="N44" s="12" t="s">
        <v>6</v>
      </c>
      <c r="O44" s="32">
        <f>O39/$C$35</f>
        <v>0.17241379310344829</v>
      </c>
      <c r="P44" s="12" t="s">
        <v>6</v>
      </c>
      <c r="Q44" s="32">
        <f>Q39/$C$35</f>
        <v>0.20689655172413793</v>
      </c>
      <c r="R44" s="12" t="s">
        <v>6</v>
      </c>
      <c r="S44" s="32">
        <f>S39/$C$35</f>
        <v>0.20689655172413793</v>
      </c>
      <c r="T44" s="12" t="s">
        <v>6</v>
      </c>
      <c r="U44" s="32">
        <f>U39/$C$35</f>
        <v>0.20689655172413793</v>
      </c>
      <c r="V44" s="12" t="s">
        <v>6</v>
      </c>
      <c r="W44" s="32">
        <f>W39/$C$35</f>
        <v>0.20689655172413793</v>
      </c>
      <c r="X44" s="12" t="s">
        <v>6</v>
      </c>
      <c r="Y44" s="32">
        <f>Y39/$C$35</f>
        <v>6.8965517241379309E-2</v>
      </c>
      <c r="Z44" s="12" t="s">
        <v>6</v>
      </c>
      <c r="AA44" s="32">
        <f>AA39/$C$35</f>
        <v>0.17241379310344829</v>
      </c>
      <c r="AB44" s="12" t="s">
        <v>6</v>
      </c>
      <c r="AC44" s="32">
        <f>AC39/$C$35</f>
        <v>0.13793103448275862</v>
      </c>
      <c r="AD44" s="12" t="s">
        <v>6</v>
      </c>
      <c r="AE44" s="32">
        <f>AE39/$C$35</f>
        <v>0.13793103448275862</v>
      </c>
      <c r="AF44" s="12" t="s">
        <v>6</v>
      </c>
      <c r="AG44" s="32">
        <f>AG39/$C$35</f>
        <v>6.8965517241379309E-2</v>
      </c>
      <c r="AH44" s="12" t="s">
        <v>6</v>
      </c>
      <c r="AI44" s="32">
        <f>AI39/$C$35</f>
        <v>6.8965517241379309E-2</v>
      </c>
      <c r="AJ44" s="12" t="s">
        <v>6</v>
      </c>
      <c r="AK44" s="32">
        <f>AK39/$C$35</f>
        <v>0.2413793103448276</v>
      </c>
      <c r="AL44" s="12" t="s">
        <v>6</v>
      </c>
      <c r="AM44" s="32">
        <f>AM39/$C$35</f>
        <v>0.17241379310344829</v>
      </c>
      <c r="AN44" s="12" t="s">
        <v>6</v>
      </c>
      <c r="AO44" s="32">
        <f>AO39/$C$35</f>
        <v>0.20689655172413793</v>
      </c>
      <c r="AP44" s="12" t="s">
        <v>6</v>
      </c>
      <c r="AQ44" s="32">
        <f>AQ39/$C$35</f>
        <v>0.27586206896551724</v>
      </c>
      <c r="AR44" s="12" t="s">
        <v>6</v>
      </c>
      <c r="AS44" s="32">
        <f>AS39/$C$35</f>
        <v>0.17241379310344829</v>
      </c>
      <c r="AT44" s="12" t="s">
        <v>6</v>
      </c>
      <c r="AU44" s="32">
        <f>AU39/$C$35</f>
        <v>0.27586206896551724</v>
      </c>
      <c r="AV44" s="12" t="s">
        <v>6</v>
      </c>
      <c r="AW44" s="32">
        <f>AW39/$C$35</f>
        <v>0.17241379310344829</v>
      </c>
      <c r="AX44" s="12" t="s">
        <v>6</v>
      </c>
      <c r="AY44" s="32">
        <f>AY39/$C$35</f>
        <v>0.13793103448275862</v>
      </c>
      <c r="AZ44" s="12" t="s">
        <v>6</v>
      </c>
      <c r="BA44" s="32">
        <f>BA39/$C$35</f>
        <v>0.13793103448275862</v>
      </c>
      <c r="BB44" s="12" t="s">
        <v>6</v>
      </c>
      <c r="BC44" s="32">
        <f>BC39/$C$35</f>
        <v>0.20689655172413793</v>
      </c>
      <c r="BD44" s="12" t="s">
        <v>6</v>
      </c>
      <c r="BE44" s="32">
        <f>BE39/$C$35</f>
        <v>0.20689655172413793</v>
      </c>
      <c r="BF44" s="12" t="s">
        <v>6</v>
      </c>
      <c r="BG44" s="32">
        <f>BG39/$C$35</f>
        <v>0.17241379310344829</v>
      </c>
      <c r="BH44" s="12" t="s">
        <v>6</v>
      </c>
      <c r="BI44" s="32">
        <f>BI39/$C$35</f>
        <v>0.10344827586206896</v>
      </c>
      <c r="BJ44" s="12" t="s">
        <v>6</v>
      </c>
      <c r="BK44" s="32">
        <f>BK39/$C$35</f>
        <v>0.13793103448275862</v>
      </c>
      <c r="BL44" s="12" t="s">
        <v>6</v>
      </c>
      <c r="BM44" s="32">
        <f>BM39/$C$35</f>
        <v>0.10344827586206896</v>
      </c>
      <c r="BO44" s="9"/>
      <c r="BP44" s="9"/>
      <c r="BQ44" s="9"/>
      <c r="BR44" s="9"/>
      <c r="BS44" s="9"/>
      <c r="BT44" s="9"/>
      <c r="BU44" s="9"/>
      <c r="BV44" s="9"/>
      <c r="BW44" s="9"/>
      <c r="BX44" s="9"/>
      <c r="BY44" s="9"/>
      <c r="BZ44" s="9"/>
      <c r="CA44" s="9"/>
      <c r="CB44" s="9"/>
      <c r="CC44" s="9"/>
      <c r="CD44" s="9"/>
      <c r="CE44" s="9"/>
      <c r="CF44" s="9"/>
      <c r="CG44" s="9"/>
    </row>
    <row r="45" spans="1:87" s="90" customFormat="1" ht="17.25" thickBot="1" x14ac:dyDescent="0.3">
      <c r="A45" s="15"/>
      <c r="B45" s="21" t="s">
        <v>34</v>
      </c>
      <c r="C45" s="22">
        <f t="shared" si="0"/>
        <v>0</v>
      </c>
      <c r="D45" s="25" t="s">
        <v>361</v>
      </c>
      <c r="E45" s="33">
        <f>E40/$C$35</f>
        <v>0.17241379310344829</v>
      </c>
      <c r="F45" s="25" t="s">
        <v>361</v>
      </c>
      <c r="G45" s="33">
        <f>G40/$C$35</f>
        <v>0.34482758620689657</v>
      </c>
      <c r="H45" s="25" t="s">
        <v>361</v>
      </c>
      <c r="I45" s="33">
        <f>I40/$C$35</f>
        <v>0.41379310344827586</v>
      </c>
      <c r="J45" s="25" t="s">
        <v>361</v>
      </c>
      <c r="K45" s="33">
        <f>K40/$C$35</f>
        <v>0.55172413793103448</v>
      </c>
      <c r="L45" s="25" t="s">
        <v>361</v>
      </c>
      <c r="M45" s="33">
        <f>M40/$C$35</f>
        <v>0.41379310344827586</v>
      </c>
      <c r="N45" s="25" t="s">
        <v>361</v>
      </c>
      <c r="O45" s="33">
        <f>O40/$C$35</f>
        <v>0.37931034482758619</v>
      </c>
      <c r="P45" s="25" t="s">
        <v>361</v>
      </c>
      <c r="Q45" s="33">
        <f>Q40/$C$35</f>
        <v>0.44827586206896552</v>
      </c>
      <c r="R45" s="25" t="s">
        <v>361</v>
      </c>
      <c r="S45" s="33">
        <f>S40/$C$35</f>
        <v>0.37931034482758619</v>
      </c>
      <c r="T45" s="25" t="s">
        <v>361</v>
      </c>
      <c r="U45" s="33">
        <f>U40/$C$35</f>
        <v>0.31034482758620691</v>
      </c>
      <c r="V45" s="25" t="s">
        <v>361</v>
      </c>
      <c r="W45" s="33">
        <f>W40/$C$35</f>
        <v>0.2413793103448276</v>
      </c>
      <c r="X45" s="25" t="s">
        <v>361</v>
      </c>
      <c r="Y45" s="33">
        <f>Y40/$C$35</f>
        <v>0.13793103448275862</v>
      </c>
      <c r="Z45" s="25" t="s">
        <v>361</v>
      </c>
      <c r="AA45" s="33">
        <f>AA40/$C$35</f>
        <v>0.68965517241379315</v>
      </c>
      <c r="AB45" s="25" t="s">
        <v>361</v>
      </c>
      <c r="AC45" s="33">
        <f>AC40/$C$35</f>
        <v>0.62068965517241381</v>
      </c>
      <c r="AD45" s="25" t="s">
        <v>361</v>
      </c>
      <c r="AE45" s="33">
        <f>AE40/$C$35</f>
        <v>0.55172413793103448</v>
      </c>
      <c r="AF45" s="25" t="s">
        <v>361</v>
      </c>
      <c r="AG45" s="33">
        <f>AG40/$C$35</f>
        <v>0.62068965517241381</v>
      </c>
      <c r="AH45" s="25" t="s">
        <v>361</v>
      </c>
      <c r="AI45" s="33">
        <f>AI40/$C$35</f>
        <v>0.41379310344827586</v>
      </c>
      <c r="AJ45" s="25" t="s">
        <v>361</v>
      </c>
      <c r="AK45" s="33">
        <f>AK40/$C$35</f>
        <v>0.62068965517241381</v>
      </c>
      <c r="AL45" s="25" t="s">
        <v>361</v>
      </c>
      <c r="AM45" s="33">
        <f>AM40/$C$35</f>
        <v>0.62068965517241381</v>
      </c>
      <c r="AN45" s="25" t="s">
        <v>361</v>
      </c>
      <c r="AO45" s="33">
        <f>AO40/$C$35</f>
        <v>0.58620689655172409</v>
      </c>
      <c r="AP45" s="25" t="s">
        <v>361</v>
      </c>
      <c r="AQ45" s="33">
        <f>AQ40/$C$35</f>
        <v>0.55172413793103448</v>
      </c>
      <c r="AR45" s="25" t="s">
        <v>361</v>
      </c>
      <c r="AS45" s="33">
        <f>AS40/$C$35</f>
        <v>0.72413793103448276</v>
      </c>
      <c r="AT45" s="25" t="s">
        <v>361</v>
      </c>
      <c r="AU45" s="33">
        <f>AU40/$C$35</f>
        <v>0.58620689655172409</v>
      </c>
      <c r="AV45" s="25" t="s">
        <v>361</v>
      </c>
      <c r="AW45" s="33">
        <f>AW40/$C$35</f>
        <v>0.44827586206896552</v>
      </c>
      <c r="AX45" s="25" t="s">
        <v>361</v>
      </c>
      <c r="AY45" s="33">
        <f>AY40/$C$35</f>
        <v>0.27586206896551724</v>
      </c>
      <c r="AZ45" s="25" t="s">
        <v>361</v>
      </c>
      <c r="BA45" s="33">
        <f>BA40/$C$35</f>
        <v>0.58620689655172409</v>
      </c>
      <c r="BB45" s="25" t="s">
        <v>361</v>
      </c>
      <c r="BC45" s="33">
        <f>BC40/$C$35</f>
        <v>0.41379310344827586</v>
      </c>
      <c r="BD45" s="25" t="s">
        <v>361</v>
      </c>
      <c r="BE45" s="33">
        <f>BE40/$C$35</f>
        <v>0.55172413793103448</v>
      </c>
      <c r="BF45" s="25" t="s">
        <v>361</v>
      </c>
      <c r="BG45" s="33">
        <f>BG40/$C$35</f>
        <v>0.58620689655172409</v>
      </c>
      <c r="BH45" s="25" t="s">
        <v>361</v>
      </c>
      <c r="BI45" s="33">
        <f>BI40/$C$35</f>
        <v>0.72413793103448276</v>
      </c>
      <c r="BJ45" s="25" t="s">
        <v>361</v>
      </c>
      <c r="BK45" s="33">
        <f>BK40/$C$35</f>
        <v>0.62068965517241381</v>
      </c>
      <c r="BL45" s="25" t="s">
        <v>361</v>
      </c>
      <c r="BM45" s="33">
        <f>BM40/$C$35</f>
        <v>0.68965517241379315</v>
      </c>
      <c r="BO45" s="9"/>
      <c r="BP45" s="9"/>
      <c r="BQ45" s="9"/>
      <c r="BR45" s="9"/>
      <c r="BS45" s="9"/>
      <c r="BT45" s="9"/>
      <c r="BU45" s="9"/>
      <c r="BV45" s="9"/>
      <c r="BW45" s="9"/>
      <c r="BX45" s="9"/>
      <c r="BY45" s="9"/>
      <c r="BZ45" s="9"/>
      <c r="CA45" s="9"/>
      <c r="CB45" s="9"/>
      <c r="CC45" s="9"/>
      <c r="CD45" s="9"/>
      <c r="CE45" s="9"/>
      <c r="CF45" s="9"/>
      <c r="CG45" s="9"/>
    </row>
    <row r="46" spans="1:87" x14ac:dyDescent="0.25">
      <c r="D46" s="7"/>
      <c r="E46" s="30"/>
      <c r="F46" s="7"/>
      <c r="G46" s="30"/>
      <c r="H46" s="7"/>
      <c r="I46" s="30"/>
      <c r="J46" s="7"/>
      <c r="K46" s="30"/>
      <c r="L46" s="7"/>
      <c r="M46" s="30"/>
      <c r="N46" s="7"/>
      <c r="O46" s="30"/>
      <c r="P46" s="7"/>
      <c r="Q46" s="30"/>
      <c r="R46" s="7"/>
      <c r="S46" s="30"/>
      <c r="T46" s="7"/>
      <c r="U46" s="30"/>
      <c r="V46" s="7"/>
      <c r="W46" s="30"/>
      <c r="X46" s="7"/>
      <c r="Y46" s="30"/>
      <c r="Z46" s="7"/>
      <c r="AA46" s="30"/>
      <c r="AB46" s="7"/>
      <c r="AC46" s="30"/>
      <c r="AH46" s="7"/>
      <c r="AI46" s="30"/>
      <c r="BO46" s="9"/>
      <c r="BP46" s="3"/>
      <c r="BQ46" s="9"/>
      <c r="BR46" s="3"/>
      <c r="BS46" s="9"/>
      <c r="BT46" s="3"/>
      <c r="BU46" s="9"/>
      <c r="BV46" s="3"/>
      <c r="BW46" s="9"/>
      <c r="BX46" s="3"/>
      <c r="BY46" s="9"/>
      <c r="BZ46" s="3"/>
      <c r="CA46" s="9"/>
      <c r="CB46" s="3"/>
      <c r="CC46" s="9"/>
      <c r="CD46" s="3"/>
      <c r="CE46" s="9"/>
      <c r="CF46" s="3"/>
      <c r="CG46" s="9"/>
    </row>
    <row r="47" spans="1:87" x14ac:dyDescent="0.25">
      <c r="BO47" s="9"/>
      <c r="BP47" s="3"/>
      <c r="BQ47" s="9"/>
      <c r="BR47" s="3"/>
      <c r="BS47" s="9"/>
      <c r="BT47" s="3"/>
      <c r="BU47" s="9"/>
      <c r="BV47" s="3"/>
      <c r="BW47" s="9"/>
      <c r="BX47" s="3"/>
      <c r="BY47" s="9"/>
      <c r="BZ47" s="3"/>
      <c r="CA47" s="9"/>
      <c r="CB47" s="3"/>
      <c r="CC47" s="9"/>
      <c r="CD47" s="3"/>
      <c r="CE47" s="9"/>
      <c r="CF47" s="3"/>
      <c r="CG47" s="9"/>
    </row>
    <row r="48" spans="1:87" x14ac:dyDescent="0.25">
      <c r="BO48" s="9"/>
      <c r="BP48" s="3"/>
      <c r="BQ48" s="9"/>
      <c r="BR48" s="3"/>
      <c r="BS48" s="9"/>
      <c r="BT48" s="3"/>
      <c r="BU48" s="9"/>
      <c r="BV48" s="3"/>
      <c r="BW48" s="9"/>
      <c r="BX48" s="3"/>
      <c r="BY48" s="9"/>
      <c r="BZ48" s="3"/>
      <c r="CA48" s="9"/>
      <c r="CB48" s="3"/>
      <c r="CC48" s="9"/>
      <c r="CD48" s="3"/>
      <c r="CE48" s="9"/>
      <c r="CF48" s="3"/>
      <c r="CG48" s="9"/>
    </row>
    <row r="49" spans="67:85" s="8" customFormat="1" x14ac:dyDescent="0.25">
      <c r="BO49" s="44"/>
      <c r="BP49" s="44"/>
      <c r="BQ49" s="44"/>
      <c r="BR49" s="44"/>
      <c r="BS49" s="44"/>
      <c r="BT49" s="44"/>
      <c r="BU49" s="44"/>
      <c r="BV49" s="44"/>
      <c r="BW49" s="44"/>
      <c r="BX49" s="44"/>
      <c r="BY49" s="44"/>
      <c r="BZ49" s="44"/>
      <c r="CA49" s="44"/>
      <c r="CB49" s="44"/>
      <c r="CC49" s="44"/>
      <c r="CD49" s="44"/>
      <c r="CE49" s="44"/>
      <c r="CF49" s="9"/>
      <c r="CG49" s="45"/>
    </row>
    <row r="50" spans="67:85" x14ac:dyDescent="0.25">
      <c r="BO50" s="3"/>
      <c r="BP50" s="3"/>
      <c r="BQ50" s="3"/>
      <c r="BR50" s="3"/>
      <c r="BS50" s="3"/>
      <c r="BT50" s="3"/>
      <c r="BU50" s="3"/>
      <c r="BV50" s="3"/>
      <c r="BW50" s="3"/>
      <c r="BX50" s="3"/>
      <c r="BY50" s="3"/>
      <c r="BZ50" s="3"/>
      <c r="CA50" s="3"/>
      <c r="CB50" s="3"/>
      <c r="CC50" s="3"/>
      <c r="CD50" s="3"/>
      <c r="CE50" s="3"/>
      <c r="CF50" s="3"/>
      <c r="CG50" s="3"/>
    </row>
    <row r="51" spans="67:85" x14ac:dyDescent="0.25">
      <c r="BO51" s="3"/>
      <c r="BP51" s="3"/>
      <c r="BQ51" s="3"/>
      <c r="BR51" s="3"/>
      <c r="BS51" s="3"/>
      <c r="BT51" s="3"/>
      <c r="BU51" s="3"/>
      <c r="BV51" s="3"/>
      <c r="BW51" s="3"/>
      <c r="BX51" s="3"/>
      <c r="BY51" s="3"/>
      <c r="BZ51" s="3"/>
    </row>
    <row r="52" spans="67:85" x14ac:dyDescent="0.25">
      <c r="BO52" s="3"/>
      <c r="BP52" s="3"/>
      <c r="BQ52" s="3"/>
      <c r="BR52" s="3"/>
      <c r="BS52" s="3"/>
      <c r="BT52" s="3"/>
      <c r="BU52" s="3"/>
      <c r="BV52" s="3"/>
      <c r="BW52" s="3"/>
      <c r="BX52" s="3"/>
      <c r="BY52" s="3"/>
      <c r="BZ52" s="3"/>
    </row>
  </sheetData>
  <sheetProtection formatCells="0" formatColumns="0" formatRows="0" insertColumns="0" insertRows="0" insertHyperlinks="0" deleteColumns="0" deleteRows="0" sort="0" autoFilter="0" pivotTables="0"/>
  <mergeCells count="60">
    <mergeCell ref="BN42:BO42"/>
    <mergeCell ref="BP42:BQ42"/>
    <mergeCell ref="BR42:BS42"/>
    <mergeCell ref="BT42:BU42"/>
    <mergeCell ref="BV42:BW42"/>
    <mergeCell ref="BX42:BY42"/>
    <mergeCell ref="BZ35:CA35"/>
    <mergeCell ref="CB35:CC35"/>
    <mergeCell ref="CD35:CE35"/>
    <mergeCell ref="CF35:CG35"/>
    <mergeCell ref="BX36:BY36"/>
    <mergeCell ref="BX35:BY35"/>
    <mergeCell ref="BZ42:CA42"/>
    <mergeCell ref="CB42:CC42"/>
    <mergeCell ref="CD42:CE42"/>
    <mergeCell ref="CF42:CG42"/>
    <mergeCell ref="BZ36:CA36"/>
    <mergeCell ref="CB36:CC36"/>
    <mergeCell ref="CD36:CE36"/>
    <mergeCell ref="CF36:CG36"/>
    <mergeCell ref="BN36:BO36"/>
    <mergeCell ref="BP36:BQ36"/>
    <mergeCell ref="BR36:BS36"/>
    <mergeCell ref="BT36:BU36"/>
    <mergeCell ref="BV36:BW36"/>
    <mergeCell ref="BN35:BO35"/>
    <mergeCell ref="BP35:BQ35"/>
    <mergeCell ref="BR35:BS35"/>
    <mergeCell ref="BT35:BU35"/>
    <mergeCell ref="BV35:BW35"/>
    <mergeCell ref="BL35:BM35"/>
    <mergeCell ref="AL35:AM35"/>
    <mergeCell ref="AR35:AS35"/>
    <mergeCell ref="AT35:AU35"/>
    <mergeCell ref="AV35:AW35"/>
    <mergeCell ref="AX35:AY35"/>
    <mergeCell ref="AZ35:BA35"/>
    <mergeCell ref="BB35:BC35"/>
    <mergeCell ref="BD35:BE35"/>
    <mergeCell ref="BF35:BG35"/>
    <mergeCell ref="BH35:BI35"/>
    <mergeCell ref="BJ35:BK35"/>
    <mergeCell ref="AJ35:AK35"/>
    <mergeCell ref="N35:O35"/>
    <mergeCell ref="P35:Q35"/>
    <mergeCell ref="R35:S35"/>
    <mergeCell ref="T35:U35"/>
    <mergeCell ref="V35:W35"/>
    <mergeCell ref="X35:Y35"/>
    <mergeCell ref="Z35:AA35"/>
    <mergeCell ref="AB35:AC35"/>
    <mergeCell ref="AD35:AE35"/>
    <mergeCell ref="AF35:AG35"/>
    <mergeCell ref="AH35:AI35"/>
    <mergeCell ref="L35:M35"/>
    <mergeCell ref="A35:B35"/>
    <mergeCell ref="D35:E35"/>
    <mergeCell ref="F35:G35"/>
    <mergeCell ref="H35:I35"/>
    <mergeCell ref="J35:K35"/>
  </mergeCells>
  <conditionalFormatting sqref="D36:E40">
    <cfRule type="colorScale" priority="173">
      <colorScale>
        <cfvo type="min"/>
        <cfvo type="percentile" val="50"/>
        <cfvo type="max"/>
        <color rgb="FFF8696B"/>
        <color rgb="FFFFEB84"/>
        <color rgb="FF63BE7B"/>
      </colorScale>
    </cfRule>
  </conditionalFormatting>
  <conditionalFormatting sqref="F36:G40">
    <cfRule type="colorScale" priority="172">
      <colorScale>
        <cfvo type="min"/>
        <cfvo type="percentile" val="50"/>
        <cfvo type="max"/>
        <color rgb="FFF8696B"/>
        <color rgb="FFFFEB84"/>
        <color rgb="FF63BE7B"/>
      </colorScale>
    </cfRule>
  </conditionalFormatting>
  <conditionalFormatting sqref="D36:I40">
    <cfRule type="colorScale" priority="198">
      <colorScale>
        <cfvo type="min"/>
        <cfvo type="percentile" val="50"/>
        <cfvo type="max"/>
        <color rgb="FFF8696B"/>
        <color rgb="FFFFEB84"/>
        <color rgb="FF63BE7B"/>
      </colorScale>
    </cfRule>
  </conditionalFormatting>
  <conditionalFormatting sqref="D36:BM40">
    <cfRule type="colorScale" priority="197">
      <colorScale>
        <cfvo type="min"/>
        <cfvo type="percentile" val="50"/>
        <cfvo type="max"/>
        <color rgb="FFF8696B"/>
        <color rgb="FFFFEB84"/>
        <color rgb="FF63BE7B"/>
      </colorScale>
    </cfRule>
  </conditionalFormatting>
  <conditionalFormatting sqref="CG37:CG41">
    <cfRule type="colorScale" priority="196">
      <colorScale>
        <cfvo type="min"/>
        <cfvo type="percentile" val="50"/>
        <cfvo type="max"/>
        <color rgb="FFF8696B"/>
        <color rgb="FFFFEB84"/>
        <color rgb="FF63BE7B"/>
      </colorScale>
    </cfRule>
  </conditionalFormatting>
  <conditionalFormatting sqref="CE37:CE41">
    <cfRule type="colorScale" priority="195">
      <colorScale>
        <cfvo type="min"/>
        <cfvo type="percentile" val="50"/>
        <cfvo type="max"/>
        <color rgb="FFF8696B"/>
        <color rgb="FFFFEB84"/>
        <color rgb="FF63BE7B"/>
      </colorScale>
    </cfRule>
  </conditionalFormatting>
  <conditionalFormatting sqref="CC37:CC41">
    <cfRule type="colorScale" priority="194">
      <colorScale>
        <cfvo type="min"/>
        <cfvo type="percentile" val="50"/>
        <cfvo type="max"/>
        <color rgb="FFF8696B"/>
        <color rgb="FFFFEB84"/>
        <color rgb="FF63BE7B"/>
      </colorScale>
    </cfRule>
  </conditionalFormatting>
  <conditionalFormatting sqref="CA37:CA41">
    <cfRule type="colorScale" priority="193">
      <colorScale>
        <cfvo type="min"/>
        <cfvo type="percentile" val="50"/>
        <cfvo type="max"/>
        <color rgb="FFF8696B"/>
        <color rgb="FFFFEB84"/>
        <color rgb="FF63BE7B"/>
      </colorScale>
    </cfRule>
  </conditionalFormatting>
  <conditionalFormatting sqref="BY37:BY41">
    <cfRule type="colorScale" priority="192">
      <colorScale>
        <cfvo type="min"/>
        <cfvo type="percentile" val="50"/>
        <cfvo type="max"/>
        <color rgb="FFF8696B"/>
        <color rgb="FFFFEB84"/>
        <color rgb="FF63BE7B"/>
      </colorScale>
    </cfRule>
  </conditionalFormatting>
  <conditionalFormatting sqref="BW37:BW41">
    <cfRule type="colorScale" priority="191">
      <colorScale>
        <cfvo type="min"/>
        <cfvo type="percentile" val="50"/>
        <cfvo type="max"/>
        <color rgb="FFF8696B"/>
        <color rgb="FFFFEB84"/>
        <color rgb="FF63BE7B"/>
      </colorScale>
    </cfRule>
  </conditionalFormatting>
  <conditionalFormatting sqref="BU37:BU41">
    <cfRule type="colorScale" priority="190">
      <colorScale>
        <cfvo type="min"/>
        <cfvo type="percentile" val="50"/>
        <cfvo type="max"/>
        <color rgb="FFF8696B"/>
        <color rgb="FFFFEB84"/>
        <color rgb="FF63BE7B"/>
      </colorScale>
    </cfRule>
  </conditionalFormatting>
  <conditionalFormatting sqref="BS37:BS41">
    <cfRule type="colorScale" priority="189">
      <colorScale>
        <cfvo type="min"/>
        <cfvo type="percentile" val="50"/>
        <cfvo type="max"/>
        <color rgb="FFF8696B"/>
        <color rgb="FFFFEB84"/>
        <color rgb="FF63BE7B"/>
      </colorScale>
    </cfRule>
  </conditionalFormatting>
  <conditionalFormatting sqref="BQ37:BQ41">
    <cfRule type="colorScale" priority="188">
      <colorScale>
        <cfvo type="min"/>
        <cfvo type="percentile" val="50"/>
        <cfvo type="max"/>
        <color rgb="FFF8696B"/>
        <color rgb="FFFFEB84"/>
        <color rgb="FF63BE7B"/>
      </colorScale>
    </cfRule>
  </conditionalFormatting>
  <conditionalFormatting sqref="BO37:BO41">
    <cfRule type="colorScale" priority="187">
      <colorScale>
        <cfvo type="min"/>
        <cfvo type="percentile" val="50"/>
        <cfvo type="max"/>
        <color rgb="FFF8696B"/>
        <color rgb="FFFFEB84"/>
        <color rgb="FF63BE7B"/>
      </colorScale>
    </cfRule>
  </conditionalFormatting>
  <conditionalFormatting sqref="D41:D45">
    <cfRule type="colorScale" priority="186">
      <colorScale>
        <cfvo type="min"/>
        <cfvo type="percentile" val="50"/>
        <cfvo type="max"/>
        <color rgb="FFF8696B"/>
        <color rgb="FFFFEB84"/>
        <color rgb="FF63BE7B"/>
      </colorScale>
    </cfRule>
  </conditionalFormatting>
  <conditionalFormatting sqref="D41:D45">
    <cfRule type="colorScale" priority="185">
      <colorScale>
        <cfvo type="min"/>
        <cfvo type="percentile" val="50"/>
        <cfvo type="max"/>
        <color rgb="FFF8696B"/>
        <color rgb="FFFFEB84"/>
        <color rgb="FF63BE7B"/>
      </colorScale>
    </cfRule>
  </conditionalFormatting>
  <conditionalFormatting sqref="D41:D45">
    <cfRule type="colorScale" priority="184">
      <colorScale>
        <cfvo type="min"/>
        <cfvo type="percentile" val="50"/>
        <cfvo type="max"/>
        <color rgb="FFF8696B"/>
        <color rgb="FFFFEB84"/>
        <color rgb="FF63BE7B"/>
      </colorScale>
    </cfRule>
  </conditionalFormatting>
  <conditionalFormatting sqref="AF41:AF45">
    <cfRule type="colorScale" priority="124">
      <colorScale>
        <cfvo type="min"/>
        <cfvo type="percentile" val="50"/>
        <cfvo type="max"/>
        <color rgb="FFF8696B"/>
        <color rgb="FFFFEB84"/>
        <color rgb="FF63BE7B"/>
      </colorScale>
    </cfRule>
  </conditionalFormatting>
  <conditionalFormatting sqref="AF41:AF45">
    <cfRule type="colorScale" priority="123">
      <colorScale>
        <cfvo type="min"/>
        <cfvo type="percentile" val="50"/>
        <cfvo type="max"/>
        <color rgb="FFF8696B"/>
        <color rgb="FFFFEB84"/>
        <color rgb="FF63BE7B"/>
      </colorScale>
    </cfRule>
  </conditionalFormatting>
  <conditionalFormatting sqref="F41:F45">
    <cfRule type="colorScale" priority="183">
      <colorScale>
        <cfvo type="min"/>
        <cfvo type="percentile" val="50"/>
        <cfvo type="max"/>
        <color rgb="FFF8696B"/>
        <color rgb="FFFFEB84"/>
        <color rgb="FF63BE7B"/>
      </colorScale>
    </cfRule>
  </conditionalFormatting>
  <conditionalFormatting sqref="F41:F45">
    <cfRule type="colorScale" priority="182">
      <colorScale>
        <cfvo type="min"/>
        <cfvo type="percentile" val="50"/>
        <cfvo type="max"/>
        <color rgb="FFF8696B"/>
        <color rgb="FFFFEB84"/>
        <color rgb="FF63BE7B"/>
      </colorScale>
    </cfRule>
  </conditionalFormatting>
  <conditionalFormatting sqref="F41:F45">
    <cfRule type="colorScale" priority="181">
      <colorScale>
        <cfvo type="min"/>
        <cfvo type="percentile" val="50"/>
        <cfvo type="max"/>
        <color rgb="FFF8696B"/>
        <color rgb="FFFFEB84"/>
        <color rgb="FF63BE7B"/>
      </colorScale>
    </cfRule>
  </conditionalFormatting>
  <conditionalFormatting sqref="H41:H45">
    <cfRule type="colorScale" priority="180">
      <colorScale>
        <cfvo type="min"/>
        <cfvo type="percentile" val="50"/>
        <cfvo type="max"/>
        <color rgb="FFF8696B"/>
        <color rgb="FFFFEB84"/>
        <color rgb="FF63BE7B"/>
      </colorScale>
    </cfRule>
  </conditionalFormatting>
  <conditionalFormatting sqref="H41:H45">
    <cfRule type="colorScale" priority="179">
      <colorScale>
        <cfvo type="min"/>
        <cfvo type="percentile" val="50"/>
        <cfvo type="max"/>
        <color rgb="FFF8696B"/>
        <color rgb="FFFFEB84"/>
        <color rgb="FF63BE7B"/>
      </colorScale>
    </cfRule>
  </conditionalFormatting>
  <conditionalFormatting sqref="H41:H45">
    <cfRule type="colorScale" priority="178">
      <colorScale>
        <cfvo type="min"/>
        <cfvo type="percentile" val="50"/>
        <cfvo type="max"/>
        <color rgb="FFF8696B"/>
        <color rgb="FFFFEB84"/>
        <color rgb="FF63BE7B"/>
      </colorScale>
    </cfRule>
  </conditionalFormatting>
  <conditionalFormatting sqref="J41:J45">
    <cfRule type="colorScale" priority="177">
      <colorScale>
        <cfvo type="min"/>
        <cfvo type="percentile" val="50"/>
        <cfvo type="max"/>
        <color rgb="FFF8696B"/>
        <color rgb="FFFFEB84"/>
        <color rgb="FF63BE7B"/>
      </colorScale>
    </cfRule>
  </conditionalFormatting>
  <conditionalFormatting sqref="J41:J45">
    <cfRule type="colorScale" priority="176">
      <colorScale>
        <cfvo type="min"/>
        <cfvo type="percentile" val="50"/>
        <cfvo type="max"/>
        <color rgb="FFF8696B"/>
        <color rgb="FFFFEB84"/>
        <color rgb="FF63BE7B"/>
      </colorScale>
    </cfRule>
  </conditionalFormatting>
  <conditionalFormatting sqref="J41:J45">
    <cfRule type="colorScale" priority="175">
      <colorScale>
        <cfvo type="min"/>
        <cfvo type="percentile" val="50"/>
        <cfvo type="max"/>
        <color rgb="FFF8696B"/>
        <color rgb="FFFFEB84"/>
        <color rgb="FF63BE7B"/>
      </colorScale>
    </cfRule>
  </conditionalFormatting>
  <conditionalFormatting sqref="E41:E45">
    <cfRule type="colorScale" priority="174">
      <colorScale>
        <cfvo type="min"/>
        <cfvo type="percentile" val="50"/>
        <cfvo type="max"/>
        <color rgb="FFF8696B"/>
        <color rgb="FFFFEB84"/>
        <color rgb="FF63BE7B"/>
      </colorScale>
    </cfRule>
  </conditionalFormatting>
  <conditionalFormatting sqref="G41:G45">
    <cfRule type="colorScale" priority="171">
      <colorScale>
        <cfvo type="min"/>
        <cfvo type="percentile" val="50"/>
        <cfvo type="max"/>
        <color rgb="FFF8696B"/>
        <color rgb="FFFFEB84"/>
        <color rgb="FF63BE7B"/>
      </colorScale>
    </cfRule>
  </conditionalFormatting>
  <conditionalFormatting sqref="H36:I45">
    <cfRule type="colorScale" priority="170">
      <colorScale>
        <cfvo type="min"/>
        <cfvo type="percentile" val="50"/>
        <cfvo type="max"/>
        <color rgb="FFF8696B"/>
        <color rgb="FFFFEB84"/>
        <color rgb="FF63BE7B"/>
      </colorScale>
    </cfRule>
  </conditionalFormatting>
  <conditionalFormatting sqref="H36:I40">
    <cfRule type="colorScale" priority="169">
      <colorScale>
        <cfvo type="min"/>
        <cfvo type="percentile" val="50"/>
        <cfvo type="max"/>
        <color rgb="FFF8696B"/>
        <color rgb="FFFFEB84"/>
        <color rgb="FF63BE7B"/>
      </colorScale>
    </cfRule>
  </conditionalFormatting>
  <conditionalFormatting sqref="H41:I45">
    <cfRule type="colorScale" priority="168">
      <colorScale>
        <cfvo type="min"/>
        <cfvo type="percentile" val="50"/>
        <cfvo type="max"/>
        <color rgb="FFF8696B"/>
        <color rgb="FFFFEB84"/>
        <color rgb="FF63BE7B"/>
      </colorScale>
    </cfRule>
  </conditionalFormatting>
  <conditionalFormatting sqref="J36:K40">
    <cfRule type="colorScale" priority="167">
      <colorScale>
        <cfvo type="min"/>
        <cfvo type="percentile" val="50"/>
        <cfvo type="max"/>
        <color rgb="FFF8696B"/>
        <color rgb="FFFFEB84"/>
        <color rgb="FF63BE7B"/>
      </colorScale>
    </cfRule>
  </conditionalFormatting>
  <conditionalFormatting sqref="J41:K45">
    <cfRule type="colorScale" priority="166">
      <colorScale>
        <cfvo type="min"/>
        <cfvo type="percentile" val="50"/>
        <cfvo type="max"/>
        <color rgb="FFF8696B"/>
        <color rgb="FFFFEB84"/>
        <color rgb="FF63BE7B"/>
      </colorScale>
    </cfRule>
  </conditionalFormatting>
  <conditionalFormatting sqref="L41:L45">
    <cfRule type="colorScale" priority="165">
      <colorScale>
        <cfvo type="min"/>
        <cfvo type="percentile" val="50"/>
        <cfvo type="max"/>
        <color rgb="FFF8696B"/>
        <color rgb="FFFFEB84"/>
        <color rgb="FF63BE7B"/>
      </colorScale>
    </cfRule>
  </conditionalFormatting>
  <conditionalFormatting sqref="L41:L45">
    <cfRule type="colorScale" priority="164">
      <colorScale>
        <cfvo type="min"/>
        <cfvo type="percentile" val="50"/>
        <cfvo type="max"/>
        <color rgb="FFF8696B"/>
        <color rgb="FFFFEB84"/>
        <color rgb="FF63BE7B"/>
      </colorScale>
    </cfRule>
  </conditionalFormatting>
  <conditionalFormatting sqref="L41:L45">
    <cfRule type="colorScale" priority="163">
      <colorScale>
        <cfvo type="min"/>
        <cfvo type="percentile" val="50"/>
        <cfvo type="max"/>
        <color rgb="FFF8696B"/>
        <color rgb="FFFFEB84"/>
        <color rgb="FF63BE7B"/>
      </colorScale>
    </cfRule>
  </conditionalFormatting>
  <conditionalFormatting sqref="L41:M45">
    <cfRule type="colorScale" priority="162">
      <colorScale>
        <cfvo type="min"/>
        <cfvo type="percentile" val="50"/>
        <cfvo type="max"/>
        <color rgb="FFF8696B"/>
        <color rgb="FFFFEB84"/>
        <color rgb="FF63BE7B"/>
      </colorScale>
    </cfRule>
  </conditionalFormatting>
  <conditionalFormatting sqref="N41:N45">
    <cfRule type="colorScale" priority="161">
      <colorScale>
        <cfvo type="min"/>
        <cfvo type="percentile" val="50"/>
        <cfvo type="max"/>
        <color rgb="FFF8696B"/>
        <color rgb="FFFFEB84"/>
        <color rgb="FF63BE7B"/>
      </colorScale>
    </cfRule>
  </conditionalFormatting>
  <conditionalFormatting sqref="N41:N45">
    <cfRule type="colorScale" priority="160">
      <colorScale>
        <cfvo type="min"/>
        <cfvo type="percentile" val="50"/>
        <cfvo type="max"/>
        <color rgb="FFF8696B"/>
        <color rgb="FFFFEB84"/>
        <color rgb="FF63BE7B"/>
      </colorScale>
    </cfRule>
  </conditionalFormatting>
  <conditionalFormatting sqref="N41:N45">
    <cfRule type="colorScale" priority="159">
      <colorScale>
        <cfvo type="min"/>
        <cfvo type="percentile" val="50"/>
        <cfvo type="max"/>
        <color rgb="FFF8696B"/>
        <color rgb="FFFFEB84"/>
        <color rgb="FF63BE7B"/>
      </colorScale>
    </cfRule>
  </conditionalFormatting>
  <conditionalFormatting sqref="N41:O45">
    <cfRule type="colorScale" priority="158">
      <colorScale>
        <cfvo type="min"/>
        <cfvo type="percentile" val="50"/>
        <cfvo type="max"/>
        <color rgb="FFF8696B"/>
        <color rgb="FFFFEB84"/>
        <color rgb="FF63BE7B"/>
      </colorScale>
    </cfRule>
  </conditionalFormatting>
  <conditionalFormatting sqref="P41:P45">
    <cfRule type="colorScale" priority="157">
      <colorScale>
        <cfvo type="min"/>
        <cfvo type="percentile" val="50"/>
        <cfvo type="max"/>
        <color rgb="FFF8696B"/>
        <color rgb="FFFFEB84"/>
        <color rgb="FF63BE7B"/>
      </colorScale>
    </cfRule>
  </conditionalFormatting>
  <conditionalFormatting sqref="P41:P45">
    <cfRule type="colorScale" priority="156">
      <colorScale>
        <cfvo type="min"/>
        <cfvo type="percentile" val="50"/>
        <cfvo type="max"/>
        <color rgb="FFF8696B"/>
        <color rgb="FFFFEB84"/>
        <color rgb="FF63BE7B"/>
      </colorScale>
    </cfRule>
  </conditionalFormatting>
  <conditionalFormatting sqref="P41:P45">
    <cfRule type="colorScale" priority="155">
      <colorScale>
        <cfvo type="min"/>
        <cfvo type="percentile" val="50"/>
        <cfvo type="max"/>
        <color rgb="FFF8696B"/>
        <color rgb="FFFFEB84"/>
        <color rgb="FF63BE7B"/>
      </colorScale>
    </cfRule>
  </conditionalFormatting>
  <conditionalFormatting sqref="P41:Q45">
    <cfRule type="colorScale" priority="154">
      <colorScale>
        <cfvo type="min"/>
        <cfvo type="percentile" val="50"/>
        <cfvo type="max"/>
        <color rgb="FFF8696B"/>
        <color rgb="FFFFEB84"/>
        <color rgb="FF63BE7B"/>
      </colorScale>
    </cfRule>
  </conditionalFormatting>
  <conditionalFormatting sqref="R41:R45">
    <cfRule type="colorScale" priority="153">
      <colorScale>
        <cfvo type="min"/>
        <cfvo type="percentile" val="50"/>
        <cfvo type="max"/>
        <color rgb="FFF8696B"/>
        <color rgb="FFFFEB84"/>
        <color rgb="FF63BE7B"/>
      </colorScale>
    </cfRule>
  </conditionalFormatting>
  <conditionalFormatting sqref="R41:R45">
    <cfRule type="colorScale" priority="152">
      <colorScale>
        <cfvo type="min"/>
        <cfvo type="percentile" val="50"/>
        <cfvo type="max"/>
        <color rgb="FFF8696B"/>
        <color rgb="FFFFEB84"/>
        <color rgb="FF63BE7B"/>
      </colorScale>
    </cfRule>
  </conditionalFormatting>
  <conditionalFormatting sqref="R41:R45">
    <cfRule type="colorScale" priority="151">
      <colorScale>
        <cfvo type="min"/>
        <cfvo type="percentile" val="50"/>
        <cfvo type="max"/>
        <color rgb="FFF8696B"/>
        <color rgb="FFFFEB84"/>
        <color rgb="FF63BE7B"/>
      </colorScale>
    </cfRule>
  </conditionalFormatting>
  <conditionalFormatting sqref="R41:S45">
    <cfRule type="colorScale" priority="150">
      <colorScale>
        <cfvo type="min"/>
        <cfvo type="percentile" val="50"/>
        <cfvo type="max"/>
        <color rgb="FFF8696B"/>
        <color rgb="FFFFEB84"/>
        <color rgb="FF63BE7B"/>
      </colorScale>
    </cfRule>
  </conditionalFormatting>
  <conditionalFormatting sqref="T41:T45">
    <cfRule type="colorScale" priority="149">
      <colorScale>
        <cfvo type="min"/>
        <cfvo type="percentile" val="50"/>
        <cfvo type="max"/>
        <color rgb="FFF8696B"/>
        <color rgb="FFFFEB84"/>
        <color rgb="FF63BE7B"/>
      </colorScale>
    </cfRule>
  </conditionalFormatting>
  <conditionalFormatting sqref="T41:T45">
    <cfRule type="colorScale" priority="148">
      <colorScale>
        <cfvo type="min"/>
        <cfvo type="percentile" val="50"/>
        <cfvo type="max"/>
        <color rgb="FFF8696B"/>
        <color rgb="FFFFEB84"/>
        <color rgb="FF63BE7B"/>
      </colorScale>
    </cfRule>
  </conditionalFormatting>
  <conditionalFormatting sqref="T41:T45">
    <cfRule type="colorScale" priority="147">
      <colorScale>
        <cfvo type="min"/>
        <cfvo type="percentile" val="50"/>
        <cfvo type="max"/>
        <color rgb="FFF8696B"/>
        <color rgb="FFFFEB84"/>
        <color rgb="FF63BE7B"/>
      </colorScale>
    </cfRule>
  </conditionalFormatting>
  <conditionalFormatting sqref="T41:U45">
    <cfRule type="colorScale" priority="146">
      <colorScale>
        <cfvo type="min"/>
        <cfvo type="percentile" val="50"/>
        <cfvo type="max"/>
        <color rgb="FFF8696B"/>
        <color rgb="FFFFEB84"/>
        <color rgb="FF63BE7B"/>
      </colorScale>
    </cfRule>
  </conditionalFormatting>
  <conditionalFormatting sqref="V41:V45">
    <cfRule type="colorScale" priority="145">
      <colorScale>
        <cfvo type="min"/>
        <cfvo type="percentile" val="50"/>
        <cfvo type="max"/>
        <color rgb="FFF8696B"/>
        <color rgb="FFFFEB84"/>
        <color rgb="FF63BE7B"/>
      </colorScale>
    </cfRule>
  </conditionalFormatting>
  <conditionalFormatting sqref="V41:V45">
    <cfRule type="colorScale" priority="144">
      <colorScale>
        <cfvo type="min"/>
        <cfvo type="percentile" val="50"/>
        <cfvo type="max"/>
        <color rgb="FFF8696B"/>
        <color rgb="FFFFEB84"/>
        <color rgb="FF63BE7B"/>
      </colorScale>
    </cfRule>
  </conditionalFormatting>
  <conditionalFormatting sqref="V41:V45">
    <cfRule type="colorScale" priority="143">
      <colorScale>
        <cfvo type="min"/>
        <cfvo type="percentile" val="50"/>
        <cfvo type="max"/>
        <color rgb="FFF8696B"/>
        <color rgb="FFFFEB84"/>
        <color rgb="FF63BE7B"/>
      </colorScale>
    </cfRule>
  </conditionalFormatting>
  <conditionalFormatting sqref="V41:W45">
    <cfRule type="colorScale" priority="142">
      <colorScale>
        <cfvo type="min"/>
        <cfvo type="percentile" val="50"/>
        <cfvo type="max"/>
        <color rgb="FFF8696B"/>
        <color rgb="FFFFEB84"/>
        <color rgb="FF63BE7B"/>
      </colorScale>
    </cfRule>
  </conditionalFormatting>
  <conditionalFormatting sqref="X41:X45">
    <cfRule type="colorScale" priority="141">
      <colorScale>
        <cfvo type="min"/>
        <cfvo type="percentile" val="50"/>
        <cfvo type="max"/>
        <color rgb="FFF8696B"/>
        <color rgb="FFFFEB84"/>
        <color rgb="FF63BE7B"/>
      </colorScale>
    </cfRule>
  </conditionalFormatting>
  <conditionalFormatting sqref="X41:X45">
    <cfRule type="colorScale" priority="140">
      <colorScale>
        <cfvo type="min"/>
        <cfvo type="percentile" val="50"/>
        <cfvo type="max"/>
        <color rgb="FFF8696B"/>
        <color rgb="FFFFEB84"/>
        <color rgb="FF63BE7B"/>
      </colorScale>
    </cfRule>
  </conditionalFormatting>
  <conditionalFormatting sqref="X41:X45">
    <cfRule type="colorScale" priority="139">
      <colorScale>
        <cfvo type="min"/>
        <cfvo type="percentile" val="50"/>
        <cfvo type="max"/>
        <color rgb="FFF8696B"/>
        <color rgb="FFFFEB84"/>
        <color rgb="FF63BE7B"/>
      </colorScale>
    </cfRule>
  </conditionalFormatting>
  <conditionalFormatting sqref="X41:Y45">
    <cfRule type="colorScale" priority="138">
      <colorScale>
        <cfvo type="min"/>
        <cfvo type="percentile" val="50"/>
        <cfvo type="max"/>
        <color rgb="FFF8696B"/>
        <color rgb="FFFFEB84"/>
        <color rgb="FF63BE7B"/>
      </colorScale>
    </cfRule>
  </conditionalFormatting>
  <conditionalFormatting sqref="Z41:Z45">
    <cfRule type="colorScale" priority="137">
      <colorScale>
        <cfvo type="min"/>
        <cfvo type="percentile" val="50"/>
        <cfvo type="max"/>
        <color rgb="FFF8696B"/>
        <color rgb="FFFFEB84"/>
        <color rgb="FF63BE7B"/>
      </colorScale>
    </cfRule>
  </conditionalFormatting>
  <conditionalFormatting sqref="Z41:Z45">
    <cfRule type="colorScale" priority="136">
      <colorScale>
        <cfvo type="min"/>
        <cfvo type="percentile" val="50"/>
        <cfvo type="max"/>
        <color rgb="FFF8696B"/>
        <color rgb="FFFFEB84"/>
        <color rgb="FF63BE7B"/>
      </colorScale>
    </cfRule>
  </conditionalFormatting>
  <conditionalFormatting sqref="Z41:Z45">
    <cfRule type="colorScale" priority="135">
      <colorScale>
        <cfvo type="min"/>
        <cfvo type="percentile" val="50"/>
        <cfvo type="max"/>
        <color rgb="FFF8696B"/>
        <color rgb="FFFFEB84"/>
        <color rgb="FF63BE7B"/>
      </colorScale>
    </cfRule>
  </conditionalFormatting>
  <conditionalFormatting sqref="Z41:AA45">
    <cfRule type="colorScale" priority="134">
      <colorScale>
        <cfvo type="min"/>
        <cfvo type="percentile" val="50"/>
        <cfvo type="max"/>
        <color rgb="FFF8696B"/>
        <color rgb="FFFFEB84"/>
        <color rgb="FF63BE7B"/>
      </colorScale>
    </cfRule>
  </conditionalFormatting>
  <conditionalFormatting sqref="AB41:AB45">
    <cfRule type="colorScale" priority="133">
      <colorScale>
        <cfvo type="min"/>
        <cfvo type="percentile" val="50"/>
        <cfvo type="max"/>
        <color rgb="FFF8696B"/>
        <color rgb="FFFFEB84"/>
        <color rgb="FF63BE7B"/>
      </colorScale>
    </cfRule>
  </conditionalFormatting>
  <conditionalFormatting sqref="AB41:AB45">
    <cfRule type="colorScale" priority="132">
      <colorScale>
        <cfvo type="min"/>
        <cfvo type="percentile" val="50"/>
        <cfvo type="max"/>
        <color rgb="FFF8696B"/>
        <color rgb="FFFFEB84"/>
        <color rgb="FF63BE7B"/>
      </colorScale>
    </cfRule>
  </conditionalFormatting>
  <conditionalFormatting sqref="AB41:AB45">
    <cfRule type="colorScale" priority="131">
      <colorScale>
        <cfvo type="min"/>
        <cfvo type="percentile" val="50"/>
        <cfvo type="max"/>
        <color rgb="FFF8696B"/>
        <color rgb="FFFFEB84"/>
        <color rgb="FF63BE7B"/>
      </colorScale>
    </cfRule>
  </conditionalFormatting>
  <conditionalFormatting sqref="AB41:AC45">
    <cfRule type="colorScale" priority="130">
      <colorScale>
        <cfvo type="min"/>
        <cfvo type="percentile" val="50"/>
        <cfvo type="max"/>
        <color rgb="FFF8696B"/>
        <color rgb="FFFFEB84"/>
        <color rgb="FF63BE7B"/>
      </colorScale>
    </cfRule>
  </conditionalFormatting>
  <conditionalFormatting sqref="AD41:AD45">
    <cfRule type="colorScale" priority="129">
      <colorScale>
        <cfvo type="min"/>
        <cfvo type="percentile" val="50"/>
        <cfvo type="max"/>
        <color rgb="FFF8696B"/>
        <color rgb="FFFFEB84"/>
        <color rgb="FF63BE7B"/>
      </colorScale>
    </cfRule>
  </conditionalFormatting>
  <conditionalFormatting sqref="AD41:AD45">
    <cfRule type="colorScale" priority="128">
      <colorScale>
        <cfvo type="min"/>
        <cfvo type="percentile" val="50"/>
        <cfvo type="max"/>
        <color rgb="FFF8696B"/>
        <color rgb="FFFFEB84"/>
        <color rgb="FF63BE7B"/>
      </colorScale>
    </cfRule>
  </conditionalFormatting>
  <conditionalFormatting sqref="AD41:AD45">
    <cfRule type="colorScale" priority="127">
      <colorScale>
        <cfvo type="min"/>
        <cfvo type="percentile" val="50"/>
        <cfvo type="max"/>
        <color rgb="FFF8696B"/>
        <color rgb="FFFFEB84"/>
        <color rgb="FF63BE7B"/>
      </colorScale>
    </cfRule>
  </conditionalFormatting>
  <conditionalFormatting sqref="AD41:AE45">
    <cfRule type="colorScale" priority="126">
      <colorScale>
        <cfvo type="min"/>
        <cfvo type="percentile" val="50"/>
        <cfvo type="max"/>
        <color rgb="FFF8696B"/>
        <color rgb="FFFFEB84"/>
        <color rgb="FF63BE7B"/>
      </colorScale>
    </cfRule>
  </conditionalFormatting>
  <conditionalFormatting sqref="AF41:AF45">
    <cfRule type="colorScale" priority="125">
      <colorScale>
        <cfvo type="min"/>
        <cfvo type="percentile" val="50"/>
        <cfvo type="max"/>
        <color rgb="FFF8696B"/>
        <color rgb="FFFFEB84"/>
        <color rgb="FF63BE7B"/>
      </colorScale>
    </cfRule>
  </conditionalFormatting>
  <conditionalFormatting sqref="AF41:AG45">
    <cfRule type="colorScale" priority="122">
      <colorScale>
        <cfvo type="min"/>
        <cfvo type="percentile" val="50"/>
        <cfvo type="max"/>
        <color rgb="FFF8696B"/>
        <color rgb="FFFFEB84"/>
        <color rgb="FF63BE7B"/>
      </colorScale>
    </cfRule>
  </conditionalFormatting>
  <conditionalFormatting sqref="AH41:AH45">
    <cfRule type="colorScale" priority="121">
      <colorScale>
        <cfvo type="min"/>
        <cfvo type="percentile" val="50"/>
        <cfvo type="max"/>
        <color rgb="FFF8696B"/>
        <color rgb="FFFFEB84"/>
        <color rgb="FF63BE7B"/>
      </colorScale>
    </cfRule>
  </conditionalFormatting>
  <conditionalFormatting sqref="AH41:AH45">
    <cfRule type="colorScale" priority="120">
      <colorScale>
        <cfvo type="min"/>
        <cfvo type="percentile" val="50"/>
        <cfvo type="max"/>
        <color rgb="FFF8696B"/>
        <color rgb="FFFFEB84"/>
        <color rgb="FF63BE7B"/>
      </colorScale>
    </cfRule>
  </conditionalFormatting>
  <conditionalFormatting sqref="AH41:AH45">
    <cfRule type="colorScale" priority="119">
      <colorScale>
        <cfvo type="min"/>
        <cfvo type="percentile" val="50"/>
        <cfvo type="max"/>
        <color rgb="FFF8696B"/>
        <color rgb="FFFFEB84"/>
        <color rgb="FF63BE7B"/>
      </colorScale>
    </cfRule>
  </conditionalFormatting>
  <conditionalFormatting sqref="AH41:AI45">
    <cfRule type="colorScale" priority="118">
      <colorScale>
        <cfvo type="min"/>
        <cfvo type="percentile" val="50"/>
        <cfvo type="max"/>
        <color rgb="FFF8696B"/>
        <color rgb="FFFFEB84"/>
        <color rgb="FF63BE7B"/>
      </colorScale>
    </cfRule>
  </conditionalFormatting>
  <conditionalFormatting sqref="AJ41:AJ45">
    <cfRule type="colorScale" priority="117">
      <colorScale>
        <cfvo type="min"/>
        <cfvo type="percentile" val="50"/>
        <cfvo type="max"/>
        <color rgb="FFF8696B"/>
        <color rgb="FFFFEB84"/>
        <color rgb="FF63BE7B"/>
      </colorScale>
    </cfRule>
  </conditionalFormatting>
  <conditionalFormatting sqref="AJ41:AJ45">
    <cfRule type="colorScale" priority="116">
      <colorScale>
        <cfvo type="min"/>
        <cfvo type="percentile" val="50"/>
        <cfvo type="max"/>
        <color rgb="FFF8696B"/>
        <color rgb="FFFFEB84"/>
        <color rgb="FF63BE7B"/>
      </colorScale>
    </cfRule>
  </conditionalFormatting>
  <conditionalFormatting sqref="AJ41:AJ45">
    <cfRule type="colorScale" priority="115">
      <colorScale>
        <cfvo type="min"/>
        <cfvo type="percentile" val="50"/>
        <cfvo type="max"/>
        <color rgb="FFF8696B"/>
        <color rgb="FFFFEB84"/>
        <color rgb="FF63BE7B"/>
      </colorScale>
    </cfRule>
  </conditionalFormatting>
  <conditionalFormatting sqref="AJ41:AK45">
    <cfRule type="colorScale" priority="114">
      <colorScale>
        <cfvo type="min"/>
        <cfvo type="percentile" val="50"/>
        <cfvo type="max"/>
        <color rgb="FFF8696B"/>
        <color rgb="FFFFEB84"/>
        <color rgb="FF63BE7B"/>
      </colorScale>
    </cfRule>
  </conditionalFormatting>
  <conditionalFormatting sqref="AL41:AL45">
    <cfRule type="colorScale" priority="113">
      <colorScale>
        <cfvo type="min"/>
        <cfvo type="percentile" val="50"/>
        <cfvo type="max"/>
        <color rgb="FFF8696B"/>
        <color rgb="FFFFEB84"/>
        <color rgb="FF63BE7B"/>
      </colorScale>
    </cfRule>
  </conditionalFormatting>
  <conditionalFormatting sqref="AL41:AL45">
    <cfRule type="colorScale" priority="112">
      <colorScale>
        <cfvo type="min"/>
        <cfvo type="percentile" val="50"/>
        <cfvo type="max"/>
        <color rgb="FFF8696B"/>
        <color rgb="FFFFEB84"/>
        <color rgb="FF63BE7B"/>
      </colorScale>
    </cfRule>
  </conditionalFormatting>
  <conditionalFormatting sqref="AL41:AL45">
    <cfRule type="colorScale" priority="111">
      <colorScale>
        <cfvo type="min"/>
        <cfvo type="percentile" val="50"/>
        <cfvo type="max"/>
        <color rgb="FFF8696B"/>
        <color rgb="FFFFEB84"/>
        <color rgb="FF63BE7B"/>
      </colorScale>
    </cfRule>
  </conditionalFormatting>
  <conditionalFormatting sqref="AL41:AM45">
    <cfRule type="colorScale" priority="110">
      <colorScale>
        <cfvo type="min"/>
        <cfvo type="percentile" val="50"/>
        <cfvo type="max"/>
        <color rgb="FFF8696B"/>
        <color rgb="FFFFEB84"/>
        <color rgb="FF63BE7B"/>
      </colorScale>
    </cfRule>
  </conditionalFormatting>
  <conditionalFormatting sqref="AN41:AN45">
    <cfRule type="colorScale" priority="109">
      <colorScale>
        <cfvo type="min"/>
        <cfvo type="percentile" val="50"/>
        <cfvo type="max"/>
        <color rgb="FFF8696B"/>
        <color rgb="FFFFEB84"/>
        <color rgb="FF63BE7B"/>
      </colorScale>
    </cfRule>
  </conditionalFormatting>
  <conditionalFormatting sqref="AN41:AN45">
    <cfRule type="colorScale" priority="108">
      <colorScale>
        <cfvo type="min"/>
        <cfvo type="percentile" val="50"/>
        <cfvo type="max"/>
        <color rgb="FFF8696B"/>
        <color rgb="FFFFEB84"/>
        <color rgb="FF63BE7B"/>
      </colorScale>
    </cfRule>
  </conditionalFormatting>
  <conditionalFormatting sqref="AN41:AN45">
    <cfRule type="colorScale" priority="107">
      <colorScale>
        <cfvo type="min"/>
        <cfvo type="percentile" val="50"/>
        <cfvo type="max"/>
        <color rgb="FFF8696B"/>
        <color rgb="FFFFEB84"/>
        <color rgb="FF63BE7B"/>
      </colorScale>
    </cfRule>
  </conditionalFormatting>
  <conditionalFormatting sqref="AN41:AO45">
    <cfRule type="colorScale" priority="106">
      <colorScale>
        <cfvo type="min"/>
        <cfvo type="percentile" val="50"/>
        <cfvo type="max"/>
        <color rgb="FFF8696B"/>
        <color rgb="FFFFEB84"/>
        <color rgb="FF63BE7B"/>
      </colorScale>
    </cfRule>
  </conditionalFormatting>
  <conditionalFormatting sqref="AP41:AP45">
    <cfRule type="colorScale" priority="105">
      <colorScale>
        <cfvo type="min"/>
        <cfvo type="percentile" val="50"/>
        <cfvo type="max"/>
        <color rgb="FFF8696B"/>
        <color rgb="FFFFEB84"/>
        <color rgb="FF63BE7B"/>
      </colorScale>
    </cfRule>
  </conditionalFormatting>
  <conditionalFormatting sqref="AP41:AP45">
    <cfRule type="colorScale" priority="104">
      <colorScale>
        <cfvo type="min"/>
        <cfvo type="percentile" val="50"/>
        <cfvo type="max"/>
        <color rgb="FFF8696B"/>
        <color rgb="FFFFEB84"/>
        <color rgb="FF63BE7B"/>
      </colorScale>
    </cfRule>
  </conditionalFormatting>
  <conditionalFormatting sqref="AP41:AP45">
    <cfRule type="colorScale" priority="103">
      <colorScale>
        <cfvo type="min"/>
        <cfvo type="percentile" val="50"/>
        <cfvo type="max"/>
        <color rgb="FFF8696B"/>
        <color rgb="FFFFEB84"/>
        <color rgb="FF63BE7B"/>
      </colorScale>
    </cfRule>
  </conditionalFormatting>
  <conditionalFormatting sqref="AP41:AQ45">
    <cfRule type="colorScale" priority="102">
      <colorScale>
        <cfvo type="min"/>
        <cfvo type="percentile" val="50"/>
        <cfvo type="max"/>
        <color rgb="FFF8696B"/>
        <color rgb="FFFFEB84"/>
        <color rgb="FF63BE7B"/>
      </colorScale>
    </cfRule>
  </conditionalFormatting>
  <conditionalFormatting sqref="AR41:AR45">
    <cfRule type="colorScale" priority="101">
      <colorScale>
        <cfvo type="min"/>
        <cfvo type="percentile" val="50"/>
        <cfvo type="max"/>
        <color rgb="FFF8696B"/>
        <color rgb="FFFFEB84"/>
        <color rgb="FF63BE7B"/>
      </colorScale>
    </cfRule>
  </conditionalFormatting>
  <conditionalFormatting sqref="AR41:AR45">
    <cfRule type="colorScale" priority="100">
      <colorScale>
        <cfvo type="min"/>
        <cfvo type="percentile" val="50"/>
        <cfvo type="max"/>
        <color rgb="FFF8696B"/>
        <color rgb="FFFFEB84"/>
        <color rgb="FF63BE7B"/>
      </colorScale>
    </cfRule>
  </conditionalFormatting>
  <conditionalFormatting sqref="AR41:AR45">
    <cfRule type="colorScale" priority="99">
      <colorScale>
        <cfvo type="min"/>
        <cfvo type="percentile" val="50"/>
        <cfvo type="max"/>
        <color rgb="FFF8696B"/>
        <color rgb="FFFFEB84"/>
        <color rgb="FF63BE7B"/>
      </colorScale>
    </cfRule>
  </conditionalFormatting>
  <conditionalFormatting sqref="AR41:AS45">
    <cfRule type="colorScale" priority="98">
      <colorScale>
        <cfvo type="min"/>
        <cfvo type="percentile" val="50"/>
        <cfvo type="max"/>
        <color rgb="FFF8696B"/>
        <color rgb="FFFFEB84"/>
        <color rgb="FF63BE7B"/>
      </colorScale>
    </cfRule>
  </conditionalFormatting>
  <conditionalFormatting sqref="AT41:AT45">
    <cfRule type="colorScale" priority="97">
      <colorScale>
        <cfvo type="min"/>
        <cfvo type="percentile" val="50"/>
        <cfvo type="max"/>
        <color rgb="FFF8696B"/>
        <color rgb="FFFFEB84"/>
        <color rgb="FF63BE7B"/>
      </colorScale>
    </cfRule>
  </conditionalFormatting>
  <conditionalFormatting sqref="AT41:AT45">
    <cfRule type="colorScale" priority="96">
      <colorScale>
        <cfvo type="min"/>
        <cfvo type="percentile" val="50"/>
        <cfvo type="max"/>
        <color rgb="FFF8696B"/>
        <color rgb="FFFFEB84"/>
        <color rgb="FF63BE7B"/>
      </colorScale>
    </cfRule>
  </conditionalFormatting>
  <conditionalFormatting sqref="AT41:AT45">
    <cfRule type="colorScale" priority="95">
      <colorScale>
        <cfvo type="min"/>
        <cfvo type="percentile" val="50"/>
        <cfvo type="max"/>
        <color rgb="FFF8696B"/>
        <color rgb="FFFFEB84"/>
        <color rgb="FF63BE7B"/>
      </colorScale>
    </cfRule>
  </conditionalFormatting>
  <conditionalFormatting sqref="AT41:AU45">
    <cfRule type="colorScale" priority="94">
      <colorScale>
        <cfvo type="min"/>
        <cfvo type="percentile" val="50"/>
        <cfvo type="max"/>
        <color rgb="FFF8696B"/>
        <color rgb="FFFFEB84"/>
        <color rgb="FF63BE7B"/>
      </colorScale>
    </cfRule>
  </conditionalFormatting>
  <conditionalFormatting sqref="AV41:AV45">
    <cfRule type="colorScale" priority="93">
      <colorScale>
        <cfvo type="min"/>
        <cfvo type="percentile" val="50"/>
        <cfvo type="max"/>
        <color rgb="FFF8696B"/>
        <color rgb="FFFFEB84"/>
        <color rgb="FF63BE7B"/>
      </colorScale>
    </cfRule>
  </conditionalFormatting>
  <conditionalFormatting sqref="AV41:AV45">
    <cfRule type="colorScale" priority="92">
      <colorScale>
        <cfvo type="min"/>
        <cfvo type="percentile" val="50"/>
        <cfvo type="max"/>
        <color rgb="FFF8696B"/>
        <color rgb="FFFFEB84"/>
        <color rgb="FF63BE7B"/>
      </colorScale>
    </cfRule>
  </conditionalFormatting>
  <conditionalFormatting sqref="AV41:AV45">
    <cfRule type="colorScale" priority="91">
      <colorScale>
        <cfvo type="min"/>
        <cfvo type="percentile" val="50"/>
        <cfvo type="max"/>
        <color rgb="FFF8696B"/>
        <color rgb="FFFFEB84"/>
        <color rgb="FF63BE7B"/>
      </colorScale>
    </cfRule>
  </conditionalFormatting>
  <conditionalFormatting sqref="AV41:AW45">
    <cfRule type="colorScale" priority="90">
      <colorScale>
        <cfvo type="min"/>
        <cfvo type="percentile" val="50"/>
        <cfvo type="max"/>
        <color rgb="FFF8696B"/>
        <color rgb="FFFFEB84"/>
        <color rgb="FF63BE7B"/>
      </colorScale>
    </cfRule>
  </conditionalFormatting>
  <conditionalFormatting sqref="AX41:AX45">
    <cfRule type="colorScale" priority="89">
      <colorScale>
        <cfvo type="min"/>
        <cfvo type="percentile" val="50"/>
        <cfvo type="max"/>
        <color rgb="FFF8696B"/>
        <color rgb="FFFFEB84"/>
        <color rgb="FF63BE7B"/>
      </colorScale>
    </cfRule>
  </conditionalFormatting>
  <conditionalFormatting sqref="AX41:AX45">
    <cfRule type="colorScale" priority="88">
      <colorScale>
        <cfvo type="min"/>
        <cfvo type="percentile" val="50"/>
        <cfvo type="max"/>
        <color rgb="FFF8696B"/>
        <color rgb="FFFFEB84"/>
        <color rgb="FF63BE7B"/>
      </colorScale>
    </cfRule>
  </conditionalFormatting>
  <conditionalFormatting sqref="AX41:AX45">
    <cfRule type="colorScale" priority="87">
      <colorScale>
        <cfvo type="min"/>
        <cfvo type="percentile" val="50"/>
        <cfvo type="max"/>
        <color rgb="FFF8696B"/>
        <color rgb="FFFFEB84"/>
        <color rgb="FF63BE7B"/>
      </colorScale>
    </cfRule>
  </conditionalFormatting>
  <conditionalFormatting sqref="AX41:AY45">
    <cfRule type="colorScale" priority="86">
      <colorScale>
        <cfvo type="min"/>
        <cfvo type="percentile" val="50"/>
        <cfvo type="max"/>
        <color rgb="FFF8696B"/>
        <color rgb="FFFFEB84"/>
        <color rgb="FF63BE7B"/>
      </colorScale>
    </cfRule>
  </conditionalFormatting>
  <conditionalFormatting sqref="AZ41:AZ45">
    <cfRule type="colorScale" priority="85">
      <colorScale>
        <cfvo type="min"/>
        <cfvo type="percentile" val="50"/>
        <cfvo type="max"/>
        <color rgb="FFF8696B"/>
        <color rgb="FFFFEB84"/>
        <color rgb="FF63BE7B"/>
      </colorScale>
    </cfRule>
  </conditionalFormatting>
  <conditionalFormatting sqref="AZ41:AZ45">
    <cfRule type="colorScale" priority="84">
      <colorScale>
        <cfvo type="min"/>
        <cfvo type="percentile" val="50"/>
        <cfvo type="max"/>
        <color rgb="FFF8696B"/>
        <color rgb="FFFFEB84"/>
        <color rgb="FF63BE7B"/>
      </colorScale>
    </cfRule>
  </conditionalFormatting>
  <conditionalFormatting sqref="AZ41:AZ45">
    <cfRule type="colorScale" priority="83">
      <colorScale>
        <cfvo type="min"/>
        <cfvo type="percentile" val="50"/>
        <cfvo type="max"/>
        <color rgb="FFF8696B"/>
        <color rgb="FFFFEB84"/>
        <color rgb="FF63BE7B"/>
      </colorScale>
    </cfRule>
  </conditionalFormatting>
  <conditionalFormatting sqref="AZ41:BA45">
    <cfRule type="colorScale" priority="82">
      <colorScale>
        <cfvo type="min"/>
        <cfvo type="percentile" val="50"/>
        <cfvo type="max"/>
        <color rgb="FFF8696B"/>
        <color rgb="FFFFEB84"/>
        <color rgb="FF63BE7B"/>
      </colorScale>
    </cfRule>
  </conditionalFormatting>
  <conditionalFormatting sqref="BB41:BB45">
    <cfRule type="colorScale" priority="81">
      <colorScale>
        <cfvo type="min"/>
        <cfvo type="percentile" val="50"/>
        <cfvo type="max"/>
        <color rgb="FFF8696B"/>
        <color rgb="FFFFEB84"/>
        <color rgb="FF63BE7B"/>
      </colorScale>
    </cfRule>
  </conditionalFormatting>
  <conditionalFormatting sqref="BB41:BB45">
    <cfRule type="colorScale" priority="80">
      <colorScale>
        <cfvo type="min"/>
        <cfvo type="percentile" val="50"/>
        <cfvo type="max"/>
        <color rgb="FFF8696B"/>
        <color rgb="FFFFEB84"/>
        <color rgb="FF63BE7B"/>
      </colorScale>
    </cfRule>
  </conditionalFormatting>
  <conditionalFormatting sqref="BB41:BB45">
    <cfRule type="colorScale" priority="79">
      <colorScale>
        <cfvo type="min"/>
        <cfvo type="percentile" val="50"/>
        <cfvo type="max"/>
        <color rgb="FFF8696B"/>
        <color rgb="FFFFEB84"/>
        <color rgb="FF63BE7B"/>
      </colorScale>
    </cfRule>
  </conditionalFormatting>
  <conditionalFormatting sqref="BB41:BC45">
    <cfRule type="colorScale" priority="78">
      <colorScale>
        <cfvo type="min"/>
        <cfvo type="percentile" val="50"/>
        <cfvo type="max"/>
        <color rgb="FFF8696B"/>
        <color rgb="FFFFEB84"/>
        <color rgb="FF63BE7B"/>
      </colorScale>
    </cfRule>
  </conditionalFormatting>
  <conditionalFormatting sqref="BD41:BD45">
    <cfRule type="colorScale" priority="77">
      <colorScale>
        <cfvo type="min"/>
        <cfvo type="percentile" val="50"/>
        <cfvo type="max"/>
        <color rgb="FFF8696B"/>
        <color rgb="FFFFEB84"/>
        <color rgb="FF63BE7B"/>
      </colorScale>
    </cfRule>
  </conditionalFormatting>
  <conditionalFormatting sqref="BD41:BD45">
    <cfRule type="colorScale" priority="76">
      <colorScale>
        <cfvo type="min"/>
        <cfvo type="percentile" val="50"/>
        <cfvo type="max"/>
        <color rgb="FFF8696B"/>
        <color rgb="FFFFEB84"/>
        <color rgb="FF63BE7B"/>
      </colorScale>
    </cfRule>
  </conditionalFormatting>
  <conditionalFormatting sqref="BD41:BD45">
    <cfRule type="colorScale" priority="75">
      <colorScale>
        <cfvo type="min"/>
        <cfvo type="percentile" val="50"/>
        <cfvo type="max"/>
        <color rgb="FFF8696B"/>
        <color rgb="FFFFEB84"/>
        <color rgb="FF63BE7B"/>
      </colorScale>
    </cfRule>
  </conditionalFormatting>
  <conditionalFormatting sqref="BD41:BE45">
    <cfRule type="colorScale" priority="74">
      <colorScale>
        <cfvo type="min"/>
        <cfvo type="percentile" val="50"/>
        <cfvo type="max"/>
        <color rgb="FFF8696B"/>
        <color rgb="FFFFEB84"/>
        <color rgb="FF63BE7B"/>
      </colorScale>
    </cfRule>
  </conditionalFormatting>
  <conditionalFormatting sqref="BF41:BF45">
    <cfRule type="colorScale" priority="73">
      <colorScale>
        <cfvo type="min"/>
        <cfvo type="percentile" val="50"/>
        <cfvo type="max"/>
        <color rgb="FFF8696B"/>
        <color rgb="FFFFEB84"/>
        <color rgb="FF63BE7B"/>
      </colorScale>
    </cfRule>
  </conditionalFormatting>
  <conditionalFormatting sqref="BF41:BF45">
    <cfRule type="colorScale" priority="72">
      <colorScale>
        <cfvo type="min"/>
        <cfvo type="percentile" val="50"/>
        <cfvo type="max"/>
        <color rgb="FFF8696B"/>
        <color rgb="FFFFEB84"/>
        <color rgb="FF63BE7B"/>
      </colorScale>
    </cfRule>
  </conditionalFormatting>
  <conditionalFormatting sqref="BF41:BF45">
    <cfRule type="colorScale" priority="71">
      <colorScale>
        <cfvo type="min"/>
        <cfvo type="percentile" val="50"/>
        <cfvo type="max"/>
        <color rgb="FFF8696B"/>
        <color rgb="FFFFEB84"/>
        <color rgb="FF63BE7B"/>
      </colorScale>
    </cfRule>
  </conditionalFormatting>
  <conditionalFormatting sqref="BF41:BG45">
    <cfRule type="colorScale" priority="70">
      <colorScale>
        <cfvo type="min"/>
        <cfvo type="percentile" val="50"/>
        <cfvo type="max"/>
        <color rgb="FFF8696B"/>
        <color rgb="FFFFEB84"/>
        <color rgb="FF63BE7B"/>
      </colorScale>
    </cfRule>
  </conditionalFormatting>
  <conditionalFormatting sqref="BH41:BH45">
    <cfRule type="colorScale" priority="69">
      <colorScale>
        <cfvo type="min"/>
        <cfvo type="percentile" val="50"/>
        <cfvo type="max"/>
        <color rgb="FFF8696B"/>
        <color rgb="FFFFEB84"/>
        <color rgb="FF63BE7B"/>
      </colorScale>
    </cfRule>
  </conditionalFormatting>
  <conditionalFormatting sqref="BH41:BH45">
    <cfRule type="colorScale" priority="68">
      <colorScale>
        <cfvo type="min"/>
        <cfvo type="percentile" val="50"/>
        <cfvo type="max"/>
        <color rgb="FFF8696B"/>
        <color rgb="FFFFEB84"/>
        <color rgb="FF63BE7B"/>
      </colorScale>
    </cfRule>
  </conditionalFormatting>
  <conditionalFormatting sqref="BH41:BH45">
    <cfRule type="colorScale" priority="67">
      <colorScale>
        <cfvo type="min"/>
        <cfvo type="percentile" val="50"/>
        <cfvo type="max"/>
        <color rgb="FFF8696B"/>
        <color rgb="FFFFEB84"/>
        <color rgb="FF63BE7B"/>
      </colorScale>
    </cfRule>
  </conditionalFormatting>
  <conditionalFormatting sqref="BH41:BI45">
    <cfRule type="colorScale" priority="66">
      <colorScale>
        <cfvo type="min"/>
        <cfvo type="percentile" val="50"/>
        <cfvo type="max"/>
        <color rgb="FFF8696B"/>
        <color rgb="FFFFEB84"/>
        <color rgb="FF63BE7B"/>
      </colorScale>
    </cfRule>
  </conditionalFormatting>
  <conditionalFormatting sqref="BJ41:BJ45">
    <cfRule type="colorScale" priority="65">
      <colorScale>
        <cfvo type="min"/>
        <cfvo type="percentile" val="50"/>
        <cfvo type="max"/>
        <color rgb="FFF8696B"/>
        <color rgb="FFFFEB84"/>
        <color rgb="FF63BE7B"/>
      </colorScale>
    </cfRule>
  </conditionalFormatting>
  <conditionalFormatting sqref="BJ41:BJ45">
    <cfRule type="colorScale" priority="64">
      <colorScale>
        <cfvo type="min"/>
        <cfvo type="percentile" val="50"/>
        <cfvo type="max"/>
        <color rgb="FFF8696B"/>
        <color rgb="FFFFEB84"/>
        <color rgb="FF63BE7B"/>
      </colorScale>
    </cfRule>
  </conditionalFormatting>
  <conditionalFormatting sqref="BJ41:BJ45">
    <cfRule type="colorScale" priority="63">
      <colorScale>
        <cfvo type="min"/>
        <cfvo type="percentile" val="50"/>
        <cfvo type="max"/>
        <color rgb="FFF8696B"/>
        <color rgb="FFFFEB84"/>
        <color rgb="FF63BE7B"/>
      </colorScale>
    </cfRule>
  </conditionalFormatting>
  <conditionalFormatting sqref="BJ41:BK45">
    <cfRule type="colorScale" priority="62">
      <colorScale>
        <cfvo type="min"/>
        <cfvo type="percentile" val="50"/>
        <cfvo type="max"/>
        <color rgb="FFF8696B"/>
        <color rgb="FFFFEB84"/>
        <color rgb="FF63BE7B"/>
      </colorScale>
    </cfRule>
  </conditionalFormatting>
  <conditionalFormatting sqref="BL41:BL45">
    <cfRule type="colorScale" priority="61">
      <colorScale>
        <cfvo type="min"/>
        <cfvo type="percentile" val="50"/>
        <cfvo type="max"/>
        <color rgb="FFF8696B"/>
        <color rgb="FFFFEB84"/>
        <color rgb="FF63BE7B"/>
      </colorScale>
    </cfRule>
  </conditionalFormatting>
  <conditionalFormatting sqref="BL41:BL45">
    <cfRule type="colorScale" priority="60">
      <colorScale>
        <cfvo type="min"/>
        <cfvo type="percentile" val="50"/>
        <cfvo type="max"/>
        <color rgb="FFF8696B"/>
        <color rgb="FFFFEB84"/>
        <color rgb="FF63BE7B"/>
      </colorScale>
    </cfRule>
  </conditionalFormatting>
  <conditionalFormatting sqref="BL41:BL45">
    <cfRule type="colorScale" priority="59">
      <colorScale>
        <cfvo type="min"/>
        <cfvo type="percentile" val="50"/>
        <cfvo type="max"/>
        <color rgb="FFF8696B"/>
        <color rgb="FFFFEB84"/>
        <color rgb="FF63BE7B"/>
      </colorScale>
    </cfRule>
  </conditionalFormatting>
  <conditionalFormatting sqref="BL41:BM45">
    <cfRule type="colorScale" priority="58">
      <colorScale>
        <cfvo type="min"/>
        <cfvo type="percentile" val="50"/>
        <cfvo type="max"/>
        <color rgb="FFF8696B"/>
        <color rgb="FFFFEB84"/>
        <color rgb="FF63BE7B"/>
      </colorScale>
    </cfRule>
  </conditionalFormatting>
  <conditionalFormatting sqref="H36:I40">
    <cfRule type="colorScale" priority="57">
      <colorScale>
        <cfvo type="min"/>
        <cfvo type="percentile" val="50"/>
        <cfvo type="max"/>
        <color rgb="FFF8696B"/>
        <color rgb="FFFFEB84"/>
        <color rgb="FF63BE7B"/>
      </colorScale>
    </cfRule>
  </conditionalFormatting>
  <conditionalFormatting sqref="J36:K40">
    <cfRule type="colorScale" priority="55">
      <colorScale>
        <cfvo type="min"/>
        <cfvo type="percentile" val="50"/>
        <cfvo type="max"/>
        <color rgb="FFF8696B"/>
        <color rgb="FFFFEB84"/>
        <color rgb="FF63BE7B"/>
      </colorScale>
    </cfRule>
  </conditionalFormatting>
  <conditionalFormatting sqref="J36:K40">
    <cfRule type="colorScale" priority="56">
      <colorScale>
        <cfvo type="min"/>
        <cfvo type="percentile" val="50"/>
        <cfvo type="max"/>
        <color rgb="FFF8696B"/>
        <color rgb="FFFFEB84"/>
        <color rgb="FF63BE7B"/>
      </colorScale>
    </cfRule>
  </conditionalFormatting>
  <conditionalFormatting sqref="L36:M40">
    <cfRule type="colorScale" priority="53">
      <colorScale>
        <cfvo type="min"/>
        <cfvo type="percentile" val="50"/>
        <cfvo type="max"/>
        <color rgb="FFF8696B"/>
        <color rgb="FFFFEB84"/>
        <color rgb="FF63BE7B"/>
      </colorScale>
    </cfRule>
  </conditionalFormatting>
  <conditionalFormatting sqref="L36:M40">
    <cfRule type="colorScale" priority="54">
      <colorScale>
        <cfvo type="min"/>
        <cfvo type="percentile" val="50"/>
        <cfvo type="max"/>
        <color rgb="FFF8696B"/>
        <color rgb="FFFFEB84"/>
        <color rgb="FF63BE7B"/>
      </colorScale>
    </cfRule>
  </conditionalFormatting>
  <conditionalFormatting sqref="N36:O40">
    <cfRule type="colorScale" priority="51">
      <colorScale>
        <cfvo type="min"/>
        <cfvo type="percentile" val="50"/>
        <cfvo type="max"/>
        <color rgb="FFF8696B"/>
        <color rgb="FFFFEB84"/>
        <color rgb="FF63BE7B"/>
      </colorScale>
    </cfRule>
  </conditionalFormatting>
  <conditionalFormatting sqref="N36:O40">
    <cfRule type="colorScale" priority="52">
      <colorScale>
        <cfvo type="min"/>
        <cfvo type="percentile" val="50"/>
        <cfvo type="max"/>
        <color rgb="FFF8696B"/>
        <color rgb="FFFFEB84"/>
        <color rgb="FF63BE7B"/>
      </colorScale>
    </cfRule>
  </conditionalFormatting>
  <conditionalFormatting sqref="P36:Q40">
    <cfRule type="colorScale" priority="49">
      <colorScale>
        <cfvo type="min"/>
        <cfvo type="percentile" val="50"/>
        <cfvo type="max"/>
        <color rgb="FFF8696B"/>
        <color rgb="FFFFEB84"/>
        <color rgb="FF63BE7B"/>
      </colorScale>
    </cfRule>
  </conditionalFormatting>
  <conditionalFormatting sqref="P36:Q40">
    <cfRule type="colorScale" priority="50">
      <colorScale>
        <cfvo type="min"/>
        <cfvo type="percentile" val="50"/>
        <cfvo type="max"/>
        <color rgb="FFF8696B"/>
        <color rgb="FFFFEB84"/>
        <color rgb="FF63BE7B"/>
      </colorScale>
    </cfRule>
  </conditionalFormatting>
  <conditionalFormatting sqref="R36:S40">
    <cfRule type="colorScale" priority="47">
      <colorScale>
        <cfvo type="min"/>
        <cfvo type="percentile" val="50"/>
        <cfvo type="max"/>
        <color rgb="FFF8696B"/>
        <color rgb="FFFFEB84"/>
        <color rgb="FF63BE7B"/>
      </colorScale>
    </cfRule>
  </conditionalFormatting>
  <conditionalFormatting sqref="R36:S40">
    <cfRule type="colorScale" priority="48">
      <colorScale>
        <cfvo type="min"/>
        <cfvo type="percentile" val="50"/>
        <cfvo type="max"/>
        <color rgb="FFF8696B"/>
        <color rgb="FFFFEB84"/>
        <color rgb="FF63BE7B"/>
      </colorScale>
    </cfRule>
  </conditionalFormatting>
  <conditionalFormatting sqref="T36:U40">
    <cfRule type="colorScale" priority="45">
      <colorScale>
        <cfvo type="min"/>
        <cfvo type="percentile" val="50"/>
        <cfvo type="max"/>
        <color rgb="FFF8696B"/>
        <color rgb="FFFFEB84"/>
        <color rgb="FF63BE7B"/>
      </colorScale>
    </cfRule>
  </conditionalFormatting>
  <conditionalFormatting sqref="T36:U40">
    <cfRule type="colorScale" priority="46">
      <colorScale>
        <cfvo type="min"/>
        <cfvo type="percentile" val="50"/>
        <cfvo type="max"/>
        <color rgb="FFF8696B"/>
        <color rgb="FFFFEB84"/>
        <color rgb="FF63BE7B"/>
      </colorScale>
    </cfRule>
  </conditionalFormatting>
  <conditionalFormatting sqref="V36:W40">
    <cfRule type="colorScale" priority="43">
      <colorScale>
        <cfvo type="min"/>
        <cfvo type="percentile" val="50"/>
        <cfvo type="max"/>
        <color rgb="FFF8696B"/>
        <color rgb="FFFFEB84"/>
        <color rgb="FF63BE7B"/>
      </colorScale>
    </cfRule>
  </conditionalFormatting>
  <conditionalFormatting sqref="V36:W40">
    <cfRule type="colorScale" priority="44">
      <colorScale>
        <cfvo type="min"/>
        <cfvo type="percentile" val="50"/>
        <cfvo type="max"/>
        <color rgb="FFF8696B"/>
        <color rgb="FFFFEB84"/>
        <color rgb="FF63BE7B"/>
      </colorScale>
    </cfRule>
  </conditionalFormatting>
  <conditionalFormatting sqref="X36:Y40">
    <cfRule type="colorScale" priority="41">
      <colorScale>
        <cfvo type="min"/>
        <cfvo type="percentile" val="50"/>
        <cfvo type="max"/>
        <color rgb="FFF8696B"/>
        <color rgb="FFFFEB84"/>
        <color rgb="FF63BE7B"/>
      </colorScale>
    </cfRule>
  </conditionalFormatting>
  <conditionalFormatting sqref="X36:Y40">
    <cfRule type="colorScale" priority="42">
      <colorScale>
        <cfvo type="min"/>
        <cfvo type="percentile" val="50"/>
        <cfvo type="max"/>
        <color rgb="FFF8696B"/>
        <color rgb="FFFFEB84"/>
        <color rgb="FF63BE7B"/>
      </colorScale>
    </cfRule>
  </conditionalFormatting>
  <conditionalFormatting sqref="Z36:AA40">
    <cfRule type="colorScale" priority="39">
      <colorScale>
        <cfvo type="min"/>
        <cfvo type="percentile" val="50"/>
        <cfvo type="max"/>
        <color rgb="FFF8696B"/>
        <color rgb="FFFFEB84"/>
        <color rgb="FF63BE7B"/>
      </colorScale>
    </cfRule>
  </conditionalFormatting>
  <conditionalFormatting sqref="Z36:AA40">
    <cfRule type="colorScale" priority="40">
      <colorScale>
        <cfvo type="min"/>
        <cfvo type="percentile" val="50"/>
        <cfvo type="max"/>
        <color rgb="FFF8696B"/>
        <color rgb="FFFFEB84"/>
        <color rgb="FF63BE7B"/>
      </colorScale>
    </cfRule>
  </conditionalFormatting>
  <conditionalFormatting sqref="AB36:AC40">
    <cfRule type="colorScale" priority="37">
      <colorScale>
        <cfvo type="min"/>
        <cfvo type="percentile" val="50"/>
        <cfvo type="max"/>
        <color rgb="FFF8696B"/>
        <color rgb="FFFFEB84"/>
        <color rgb="FF63BE7B"/>
      </colorScale>
    </cfRule>
  </conditionalFormatting>
  <conditionalFormatting sqref="AB36:AC40">
    <cfRule type="colorScale" priority="38">
      <colorScale>
        <cfvo type="min"/>
        <cfvo type="percentile" val="50"/>
        <cfvo type="max"/>
        <color rgb="FFF8696B"/>
        <color rgb="FFFFEB84"/>
        <color rgb="FF63BE7B"/>
      </colorScale>
    </cfRule>
  </conditionalFormatting>
  <conditionalFormatting sqref="AD36:AE40">
    <cfRule type="colorScale" priority="35">
      <colorScale>
        <cfvo type="min"/>
        <cfvo type="percentile" val="50"/>
        <cfvo type="max"/>
        <color rgb="FFF8696B"/>
        <color rgb="FFFFEB84"/>
        <color rgb="FF63BE7B"/>
      </colorScale>
    </cfRule>
  </conditionalFormatting>
  <conditionalFormatting sqref="AD36:AE40">
    <cfRule type="colorScale" priority="36">
      <colorScale>
        <cfvo type="min"/>
        <cfvo type="percentile" val="50"/>
        <cfvo type="max"/>
        <color rgb="FFF8696B"/>
        <color rgb="FFFFEB84"/>
        <color rgb="FF63BE7B"/>
      </colorScale>
    </cfRule>
  </conditionalFormatting>
  <conditionalFormatting sqref="AF36:AG40">
    <cfRule type="colorScale" priority="33">
      <colorScale>
        <cfvo type="min"/>
        <cfvo type="percentile" val="50"/>
        <cfvo type="max"/>
        <color rgb="FFF8696B"/>
        <color rgb="FFFFEB84"/>
        <color rgb="FF63BE7B"/>
      </colorScale>
    </cfRule>
  </conditionalFormatting>
  <conditionalFormatting sqref="AF36:AG40">
    <cfRule type="colorScale" priority="34">
      <colorScale>
        <cfvo type="min"/>
        <cfvo type="percentile" val="50"/>
        <cfvo type="max"/>
        <color rgb="FFF8696B"/>
        <color rgb="FFFFEB84"/>
        <color rgb="FF63BE7B"/>
      </colorScale>
    </cfRule>
  </conditionalFormatting>
  <conditionalFormatting sqref="AH36:AI40">
    <cfRule type="colorScale" priority="31">
      <colorScale>
        <cfvo type="min"/>
        <cfvo type="percentile" val="50"/>
        <cfvo type="max"/>
        <color rgb="FFF8696B"/>
        <color rgb="FFFFEB84"/>
        <color rgb="FF63BE7B"/>
      </colorScale>
    </cfRule>
  </conditionalFormatting>
  <conditionalFormatting sqref="AH36:AI40">
    <cfRule type="colorScale" priority="32">
      <colorScale>
        <cfvo type="min"/>
        <cfvo type="percentile" val="50"/>
        <cfvo type="max"/>
        <color rgb="FFF8696B"/>
        <color rgb="FFFFEB84"/>
        <color rgb="FF63BE7B"/>
      </colorScale>
    </cfRule>
  </conditionalFormatting>
  <conditionalFormatting sqref="AJ36:AK40">
    <cfRule type="colorScale" priority="29">
      <colorScale>
        <cfvo type="min"/>
        <cfvo type="percentile" val="50"/>
        <cfvo type="max"/>
        <color rgb="FFF8696B"/>
        <color rgb="FFFFEB84"/>
        <color rgb="FF63BE7B"/>
      </colorScale>
    </cfRule>
  </conditionalFormatting>
  <conditionalFormatting sqref="AJ36:AK40">
    <cfRule type="colorScale" priority="30">
      <colorScale>
        <cfvo type="min"/>
        <cfvo type="percentile" val="50"/>
        <cfvo type="max"/>
        <color rgb="FFF8696B"/>
        <color rgb="FFFFEB84"/>
        <color rgb="FF63BE7B"/>
      </colorScale>
    </cfRule>
  </conditionalFormatting>
  <conditionalFormatting sqref="AL36:AM40">
    <cfRule type="colorScale" priority="27">
      <colorScale>
        <cfvo type="min"/>
        <cfvo type="percentile" val="50"/>
        <cfvo type="max"/>
        <color rgb="FFF8696B"/>
        <color rgb="FFFFEB84"/>
        <color rgb="FF63BE7B"/>
      </colorScale>
    </cfRule>
  </conditionalFormatting>
  <conditionalFormatting sqref="AL36:AM40">
    <cfRule type="colorScale" priority="28">
      <colorScale>
        <cfvo type="min"/>
        <cfvo type="percentile" val="50"/>
        <cfvo type="max"/>
        <color rgb="FFF8696B"/>
        <color rgb="FFFFEB84"/>
        <color rgb="FF63BE7B"/>
      </colorScale>
    </cfRule>
  </conditionalFormatting>
  <conditionalFormatting sqref="AN36:AO40">
    <cfRule type="colorScale" priority="25">
      <colorScale>
        <cfvo type="min"/>
        <cfvo type="percentile" val="50"/>
        <cfvo type="max"/>
        <color rgb="FFF8696B"/>
        <color rgb="FFFFEB84"/>
        <color rgb="FF63BE7B"/>
      </colorScale>
    </cfRule>
  </conditionalFormatting>
  <conditionalFormatting sqref="AN36:AO40">
    <cfRule type="colorScale" priority="26">
      <colorScale>
        <cfvo type="min"/>
        <cfvo type="percentile" val="50"/>
        <cfvo type="max"/>
        <color rgb="FFF8696B"/>
        <color rgb="FFFFEB84"/>
        <color rgb="FF63BE7B"/>
      </colorScale>
    </cfRule>
  </conditionalFormatting>
  <conditionalFormatting sqref="AP36:AQ40">
    <cfRule type="colorScale" priority="23">
      <colorScale>
        <cfvo type="min"/>
        <cfvo type="percentile" val="50"/>
        <cfvo type="max"/>
        <color rgb="FFF8696B"/>
        <color rgb="FFFFEB84"/>
        <color rgb="FF63BE7B"/>
      </colorScale>
    </cfRule>
  </conditionalFormatting>
  <conditionalFormatting sqref="AP36:AQ40">
    <cfRule type="colorScale" priority="24">
      <colorScale>
        <cfvo type="min"/>
        <cfvo type="percentile" val="50"/>
        <cfvo type="max"/>
        <color rgb="FFF8696B"/>
        <color rgb="FFFFEB84"/>
        <color rgb="FF63BE7B"/>
      </colorScale>
    </cfRule>
  </conditionalFormatting>
  <conditionalFormatting sqref="AR36:AS40">
    <cfRule type="colorScale" priority="21">
      <colorScale>
        <cfvo type="min"/>
        <cfvo type="percentile" val="50"/>
        <cfvo type="max"/>
        <color rgb="FFF8696B"/>
        <color rgb="FFFFEB84"/>
        <color rgb="FF63BE7B"/>
      </colorScale>
    </cfRule>
  </conditionalFormatting>
  <conditionalFormatting sqref="AR36:AS40">
    <cfRule type="colorScale" priority="22">
      <colorScale>
        <cfvo type="min"/>
        <cfvo type="percentile" val="50"/>
        <cfvo type="max"/>
        <color rgb="FFF8696B"/>
        <color rgb="FFFFEB84"/>
        <color rgb="FF63BE7B"/>
      </colorScale>
    </cfRule>
  </conditionalFormatting>
  <conditionalFormatting sqref="AT36:AU40">
    <cfRule type="colorScale" priority="19">
      <colorScale>
        <cfvo type="min"/>
        <cfvo type="percentile" val="50"/>
        <cfvo type="max"/>
        <color rgb="FFF8696B"/>
        <color rgb="FFFFEB84"/>
        <color rgb="FF63BE7B"/>
      </colorScale>
    </cfRule>
  </conditionalFormatting>
  <conditionalFormatting sqref="AT36:AU40">
    <cfRule type="colorScale" priority="20">
      <colorScale>
        <cfvo type="min"/>
        <cfvo type="percentile" val="50"/>
        <cfvo type="max"/>
        <color rgb="FFF8696B"/>
        <color rgb="FFFFEB84"/>
        <color rgb="FF63BE7B"/>
      </colorScale>
    </cfRule>
  </conditionalFormatting>
  <conditionalFormatting sqref="AV36:AW40">
    <cfRule type="colorScale" priority="17">
      <colorScale>
        <cfvo type="min"/>
        <cfvo type="percentile" val="50"/>
        <cfvo type="max"/>
        <color rgb="FFF8696B"/>
        <color rgb="FFFFEB84"/>
        <color rgb="FF63BE7B"/>
      </colorScale>
    </cfRule>
  </conditionalFormatting>
  <conditionalFormatting sqref="AV36:AW40">
    <cfRule type="colorScale" priority="18">
      <colorScale>
        <cfvo type="min"/>
        <cfvo type="percentile" val="50"/>
        <cfvo type="max"/>
        <color rgb="FFF8696B"/>
        <color rgb="FFFFEB84"/>
        <color rgb="FF63BE7B"/>
      </colorScale>
    </cfRule>
  </conditionalFormatting>
  <conditionalFormatting sqref="AX36:AY40">
    <cfRule type="colorScale" priority="15">
      <colorScale>
        <cfvo type="min"/>
        <cfvo type="percentile" val="50"/>
        <cfvo type="max"/>
        <color rgb="FFF8696B"/>
        <color rgb="FFFFEB84"/>
        <color rgb="FF63BE7B"/>
      </colorScale>
    </cfRule>
  </conditionalFormatting>
  <conditionalFormatting sqref="AX36:AY40">
    <cfRule type="colorScale" priority="16">
      <colorScale>
        <cfvo type="min"/>
        <cfvo type="percentile" val="50"/>
        <cfvo type="max"/>
        <color rgb="FFF8696B"/>
        <color rgb="FFFFEB84"/>
        <color rgb="FF63BE7B"/>
      </colorScale>
    </cfRule>
  </conditionalFormatting>
  <conditionalFormatting sqref="AZ36:BA40">
    <cfRule type="colorScale" priority="13">
      <colorScale>
        <cfvo type="min"/>
        <cfvo type="percentile" val="50"/>
        <cfvo type="max"/>
        <color rgb="FFF8696B"/>
        <color rgb="FFFFEB84"/>
        <color rgb="FF63BE7B"/>
      </colorScale>
    </cfRule>
  </conditionalFormatting>
  <conditionalFormatting sqref="AZ36:BA40">
    <cfRule type="colorScale" priority="14">
      <colorScale>
        <cfvo type="min"/>
        <cfvo type="percentile" val="50"/>
        <cfvo type="max"/>
        <color rgb="FFF8696B"/>
        <color rgb="FFFFEB84"/>
        <color rgb="FF63BE7B"/>
      </colorScale>
    </cfRule>
  </conditionalFormatting>
  <conditionalFormatting sqref="BB36:BC40">
    <cfRule type="colorScale" priority="11">
      <colorScale>
        <cfvo type="min"/>
        <cfvo type="percentile" val="50"/>
        <cfvo type="max"/>
        <color rgb="FFF8696B"/>
        <color rgb="FFFFEB84"/>
        <color rgb="FF63BE7B"/>
      </colorScale>
    </cfRule>
  </conditionalFormatting>
  <conditionalFormatting sqref="BB36:BC40">
    <cfRule type="colorScale" priority="12">
      <colorScale>
        <cfvo type="min"/>
        <cfvo type="percentile" val="50"/>
        <cfvo type="max"/>
        <color rgb="FFF8696B"/>
        <color rgb="FFFFEB84"/>
        <color rgb="FF63BE7B"/>
      </colorScale>
    </cfRule>
  </conditionalFormatting>
  <conditionalFormatting sqref="BD36:BE40">
    <cfRule type="colorScale" priority="9">
      <colorScale>
        <cfvo type="min"/>
        <cfvo type="percentile" val="50"/>
        <cfvo type="max"/>
        <color rgb="FFF8696B"/>
        <color rgb="FFFFEB84"/>
        <color rgb="FF63BE7B"/>
      </colorScale>
    </cfRule>
  </conditionalFormatting>
  <conditionalFormatting sqref="BD36:BE40">
    <cfRule type="colorScale" priority="10">
      <colorScale>
        <cfvo type="min"/>
        <cfvo type="percentile" val="50"/>
        <cfvo type="max"/>
        <color rgb="FFF8696B"/>
        <color rgb="FFFFEB84"/>
        <color rgb="FF63BE7B"/>
      </colorScale>
    </cfRule>
  </conditionalFormatting>
  <conditionalFormatting sqref="BF36:BG40">
    <cfRule type="colorScale" priority="7">
      <colorScale>
        <cfvo type="min"/>
        <cfvo type="percentile" val="50"/>
        <cfvo type="max"/>
        <color rgb="FFF8696B"/>
        <color rgb="FFFFEB84"/>
        <color rgb="FF63BE7B"/>
      </colorScale>
    </cfRule>
  </conditionalFormatting>
  <conditionalFormatting sqref="BF36:BG40">
    <cfRule type="colorScale" priority="8">
      <colorScale>
        <cfvo type="min"/>
        <cfvo type="percentile" val="50"/>
        <cfvo type="max"/>
        <color rgb="FFF8696B"/>
        <color rgb="FFFFEB84"/>
        <color rgb="FF63BE7B"/>
      </colorScale>
    </cfRule>
  </conditionalFormatting>
  <conditionalFormatting sqref="BH36:BI40">
    <cfRule type="colorScale" priority="5">
      <colorScale>
        <cfvo type="min"/>
        <cfvo type="percentile" val="50"/>
        <cfvo type="max"/>
        <color rgb="FFF8696B"/>
        <color rgb="FFFFEB84"/>
        <color rgb="FF63BE7B"/>
      </colorScale>
    </cfRule>
  </conditionalFormatting>
  <conditionalFormatting sqref="BH36:BI40">
    <cfRule type="colorScale" priority="6">
      <colorScale>
        <cfvo type="min"/>
        <cfvo type="percentile" val="50"/>
        <cfvo type="max"/>
        <color rgb="FFF8696B"/>
        <color rgb="FFFFEB84"/>
        <color rgb="FF63BE7B"/>
      </colorScale>
    </cfRule>
  </conditionalFormatting>
  <conditionalFormatting sqref="BJ36:BK40">
    <cfRule type="colorScale" priority="3">
      <colorScale>
        <cfvo type="min"/>
        <cfvo type="percentile" val="50"/>
        <cfvo type="max"/>
        <color rgb="FFF8696B"/>
        <color rgb="FFFFEB84"/>
        <color rgb="FF63BE7B"/>
      </colorScale>
    </cfRule>
  </conditionalFormatting>
  <conditionalFormatting sqref="BJ36:BK40">
    <cfRule type="colorScale" priority="4">
      <colorScale>
        <cfvo type="min"/>
        <cfvo type="percentile" val="50"/>
        <cfvo type="max"/>
        <color rgb="FFF8696B"/>
        <color rgb="FFFFEB84"/>
        <color rgb="FF63BE7B"/>
      </colorScale>
    </cfRule>
  </conditionalFormatting>
  <conditionalFormatting sqref="BL36:BM40">
    <cfRule type="colorScale" priority="1">
      <colorScale>
        <cfvo type="min"/>
        <cfvo type="percentile" val="50"/>
        <cfvo type="max"/>
        <color rgb="FFF8696B"/>
        <color rgb="FFFFEB84"/>
        <color rgb="FF63BE7B"/>
      </colorScale>
    </cfRule>
  </conditionalFormatting>
  <conditionalFormatting sqref="BL36:BM40">
    <cfRule type="colorScale" priority="2">
      <colorScale>
        <cfvo type="min"/>
        <cfvo type="percentile" val="50"/>
        <cfvo type="max"/>
        <color rgb="FFF8696B"/>
        <color rgb="FFFFEB84"/>
        <color rgb="FF63BE7B"/>
      </colorScale>
    </cfRule>
  </conditionalFormatting>
  <pageMargins left="0.7" right="0.7" top="0.75" bottom="0.75" header="0.3" footer="0.3"/>
  <pageSetup orientation="portrait" r:id="rId1"/>
  <headerFooter alignWithMargins="0"/>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37"/>
  <sheetViews>
    <sheetView workbookViewId="0">
      <selection activeCell="A26" sqref="A26:C37"/>
    </sheetView>
  </sheetViews>
  <sheetFormatPr defaultRowHeight="18.75" x14ac:dyDescent="0.3"/>
  <cols>
    <col min="1" max="1" width="4.140625" style="49" bestFit="1" customWidth="1"/>
    <col min="2" max="2" width="45.85546875" style="50" bestFit="1" customWidth="1"/>
    <col min="3" max="3" width="5.140625" style="35" bestFit="1" customWidth="1"/>
    <col min="4" max="8" width="4.85546875" style="34" bestFit="1" customWidth="1"/>
    <col min="9" max="9" width="5.140625" style="35" bestFit="1" customWidth="1"/>
    <col min="10" max="10" width="14.85546875" style="34" bestFit="1" customWidth="1"/>
    <col min="11" max="11" width="9.140625" style="34"/>
    <col min="12" max="12" width="4.140625" style="34" bestFit="1" customWidth="1"/>
    <col min="13" max="13" width="45.85546875" style="34" bestFit="1" customWidth="1"/>
    <col min="14" max="14" width="4.5703125" style="34" bestFit="1" customWidth="1"/>
    <col min="15" max="29" width="9.140625" style="34"/>
    <col min="30" max="16384" width="9.140625" style="49"/>
  </cols>
  <sheetData>
    <row r="1" spans="2:29" s="50" customFormat="1" x14ac:dyDescent="0.3">
      <c r="C1" s="35"/>
      <c r="D1" s="35">
        <v>1</v>
      </c>
      <c r="E1" s="35">
        <v>2</v>
      </c>
      <c r="F1" s="35">
        <v>3</v>
      </c>
      <c r="G1" s="35">
        <v>4</v>
      </c>
      <c r="H1" s="35">
        <v>5</v>
      </c>
      <c r="I1" s="35"/>
      <c r="J1" s="35"/>
      <c r="K1" s="35"/>
      <c r="L1" s="35"/>
      <c r="M1" s="35"/>
      <c r="N1" s="35"/>
      <c r="O1" s="35"/>
      <c r="P1" s="35"/>
      <c r="Q1" s="35"/>
      <c r="R1" s="35"/>
      <c r="S1" s="35"/>
      <c r="T1" s="35"/>
      <c r="U1" s="35"/>
      <c r="V1" s="35"/>
      <c r="W1" s="35"/>
      <c r="X1" s="35"/>
      <c r="Y1" s="35"/>
      <c r="Z1" s="35"/>
      <c r="AA1" s="35"/>
      <c r="AB1" s="35"/>
      <c r="AC1" s="35"/>
    </row>
    <row r="2" spans="2:29" x14ac:dyDescent="0.3">
      <c r="B2" s="50" t="s">
        <v>353</v>
      </c>
      <c r="C2" s="124" t="s">
        <v>408</v>
      </c>
      <c r="D2" s="34">
        <v>6</v>
      </c>
      <c r="E2" s="34">
        <v>5</v>
      </c>
      <c r="F2" s="34">
        <v>6</v>
      </c>
      <c r="G2" s="34">
        <v>6</v>
      </c>
      <c r="H2" s="34">
        <v>6</v>
      </c>
      <c r="I2" s="124" t="s">
        <v>409</v>
      </c>
    </row>
    <row r="3" spans="2:29" x14ac:dyDescent="0.3">
      <c r="B3" s="50" t="s">
        <v>354</v>
      </c>
      <c r="C3" s="124"/>
      <c r="D3" s="34">
        <v>7</v>
      </c>
      <c r="E3" s="34">
        <v>6</v>
      </c>
      <c r="F3" s="34">
        <v>8</v>
      </c>
      <c r="G3" s="34">
        <v>5</v>
      </c>
      <c r="H3" s="34">
        <v>3</v>
      </c>
      <c r="I3" s="124"/>
    </row>
    <row r="4" spans="2:29" x14ac:dyDescent="0.3">
      <c r="B4" s="50" t="s">
        <v>355</v>
      </c>
      <c r="C4" s="124"/>
      <c r="D4" s="34">
        <v>8</v>
      </c>
      <c r="E4" s="34">
        <v>7</v>
      </c>
      <c r="F4" s="34">
        <v>8</v>
      </c>
      <c r="G4" s="34">
        <v>3</v>
      </c>
      <c r="H4" s="34">
        <v>3</v>
      </c>
      <c r="I4" s="124"/>
    </row>
    <row r="5" spans="2:29" x14ac:dyDescent="0.3">
      <c r="B5" s="50" t="s">
        <v>356</v>
      </c>
      <c r="C5" s="124"/>
      <c r="D5" s="34">
        <v>5</v>
      </c>
      <c r="E5" s="34">
        <v>5</v>
      </c>
      <c r="F5" s="34">
        <v>10</v>
      </c>
      <c r="G5" s="34">
        <v>5</v>
      </c>
      <c r="H5" s="34">
        <v>4</v>
      </c>
      <c r="I5" s="124"/>
    </row>
    <row r="6" spans="2:29" x14ac:dyDescent="0.3">
      <c r="B6" s="50" t="s">
        <v>357</v>
      </c>
      <c r="C6" s="124"/>
      <c r="D6" s="34">
        <v>12</v>
      </c>
      <c r="E6" s="34">
        <v>3</v>
      </c>
      <c r="F6" s="34">
        <v>6</v>
      </c>
      <c r="G6" s="34">
        <v>5</v>
      </c>
      <c r="H6" s="34">
        <v>3</v>
      </c>
      <c r="I6" s="124"/>
    </row>
    <row r="7" spans="2:29" x14ac:dyDescent="0.3">
      <c r="B7" s="50" t="s">
        <v>358</v>
      </c>
      <c r="C7" s="124"/>
      <c r="D7" s="34">
        <v>13</v>
      </c>
      <c r="E7" s="34">
        <v>4</v>
      </c>
      <c r="F7" s="34">
        <v>6</v>
      </c>
      <c r="G7" s="34">
        <v>3</v>
      </c>
      <c r="H7" s="34">
        <v>3</v>
      </c>
      <c r="I7" s="124"/>
    </row>
    <row r="8" spans="2:29" x14ac:dyDescent="0.3">
      <c r="B8" s="50" t="s">
        <v>400</v>
      </c>
      <c r="C8" s="124"/>
      <c r="D8" s="34">
        <v>7</v>
      </c>
      <c r="E8" s="34">
        <v>5</v>
      </c>
      <c r="F8" s="34">
        <v>8</v>
      </c>
      <c r="G8" s="34">
        <v>2</v>
      </c>
      <c r="H8" s="34">
        <v>7</v>
      </c>
      <c r="I8" s="124"/>
    </row>
    <row r="9" spans="2:29" x14ac:dyDescent="0.3">
      <c r="B9" s="50" t="s">
        <v>359</v>
      </c>
      <c r="C9" s="124"/>
      <c r="D9" s="34">
        <v>4</v>
      </c>
      <c r="E9" s="34">
        <v>4</v>
      </c>
      <c r="F9" s="34">
        <v>13</v>
      </c>
      <c r="G9" s="34">
        <v>0</v>
      </c>
      <c r="H9" s="34">
        <v>8</v>
      </c>
      <c r="I9" s="124"/>
    </row>
    <row r="10" spans="2:29" x14ac:dyDescent="0.3">
      <c r="B10" s="50" t="s">
        <v>351</v>
      </c>
      <c r="C10" s="124"/>
      <c r="D10" s="34">
        <v>7</v>
      </c>
      <c r="E10" s="34">
        <v>6</v>
      </c>
      <c r="F10" s="34">
        <v>7</v>
      </c>
      <c r="G10" s="34">
        <v>3</v>
      </c>
      <c r="H10" s="34">
        <v>6</v>
      </c>
      <c r="I10" s="124"/>
    </row>
    <row r="11" spans="2:29" x14ac:dyDescent="0.3">
      <c r="B11" s="50" t="s">
        <v>352</v>
      </c>
      <c r="C11" s="124"/>
      <c r="D11" s="34">
        <v>5</v>
      </c>
      <c r="E11" s="34">
        <v>5</v>
      </c>
      <c r="F11" s="34">
        <v>13</v>
      </c>
      <c r="G11" s="34">
        <v>2</v>
      </c>
      <c r="H11" s="34">
        <v>4</v>
      </c>
      <c r="I11" s="124"/>
    </row>
    <row r="12" spans="2:29" s="50" customFormat="1" x14ac:dyDescent="0.3">
      <c r="C12" s="35"/>
      <c r="D12" s="35">
        <v>1</v>
      </c>
      <c r="E12" s="35">
        <v>2</v>
      </c>
      <c r="F12" s="35">
        <v>3</v>
      </c>
      <c r="G12" s="35">
        <v>4</v>
      </c>
      <c r="H12" s="35">
        <v>5</v>
      </c>
      <c r="I12" s="35"/>
      <c r="J12" s="35"/>
      <c r="K12" s="35"/>
      <c r="L12" s="35"/>
      <c r="M12" s="35"/>
      <c r="N12" s="35"/>
      <c r="O12" s="35"/>
      <c r="P12" s="35"/>
      <c r="Q12" s="35"/>
      <c r="R12" s="35"/>
      <c r="S12" s="35"/>
      <c r="T12" s="35"/>
      <c r="U12" s="35"/>
      <c r="V12" s="35"/>
      <c r="W12" s="35"/>
      <c r="X12" s="35"/>
      <c r="Y12" s="35"/>
      <c r="Z12" s="35"/>
      <c r="AA12" s="35"/>
      <c r="AB12" s="35"/>
      <c r="AC12" s="35"/>
    </row>
    <row r="13" spans="2:29" ht="18.75" customHeight="1" x14ac:dyDescent="0.3">
      <c r="C13" s="50"/>
      <c r="D13" s="49"/>
      <c r="E13" s="49"/>
      <c r="F13" s="49"/>
      <c r="G13" s="49"/>
      <c r="H13" s="49"/>
      <c r="I13" s="50"/>
      <c r="J13" s="49"/>
      <c r="K13" s="49"/>
      <c r="L13" s="49"/>
      <c r="M13" s="49"/>
      <c r="N13" s="49"/>
      <c r="O13" s="49"/>
      <c r="P13" s="49"/>
      <c r="Q13" s="49"/>
      <c r="R13" s="49"/>
      <c r="S13" s="49"/>
      <c r="T13" s="49"/>
      <c r="U13" s="49"/>
      <c r="V13" s="49"/>
      <c r="W13" s="49"/>
      <c r="X13" s="49"/>
      <c r="Y13" s="49"/>
      <c r="Z13" s="49"/>
      <c r="AA13" s="49"/>
      <c r="AB13" s="49"/>
      <c r="AC13" s="49"/>
    </row>
    <row r="14" spans="2:29" s="34" customFormat="1" x14ac:dyDescent="0.25">
      <c r="C14" s="35"/>
      <c r="D14" s="35" t="s">
        <v>410</v>
      </c>
      <c r="E14" s="35" t="s">
        <v>411</v>
      </c>
      <c r="F14" s="35" t="s">
        <v>412</v>
      </c>
      <c r="G14" s="35" t="s">
        <v>413</v>
      </c>
      <c r="H14" s="35" t="s">
        <v>414</v>
      </c>
      <c r="I14" s="35"/>
      <c r="J14" s="35" t="s">
        <v>415</v>
      </c>
    </row>
    <row r="15" spans="2:29" s="34" customFormat="1" x14ac:dyDescent="0.25">
      <c r="B15" s="36" t="s">
        <v>353</v>
      </c>
      <c r="C15" s="35"/>
      <c r="D15" s="34">
        <f t="shared" ref="D15:D24" si="0">D2*$D$1</f>
        <v>6</v>
      </c>
      <c r="E15" s="34">
        <f t="shared" ref="E15:E24" si="1">E2*$E$1</f>
        <v>10</v>
      </c>
      <c r="F15" s="34">
        <f t="shared" ref="F15:F24" si="2">F2*$F$1</f>
        <v>18</v>
      </c>
      <c r="G15" s="34">
        <f t="shared" ref="G15:G24" si="3">G2*$G$1</f>
        <v>24</v>
      </c>
      <c r="H15" s="34">
        <f t="shared" ref="H15:H24" si="4">H2*$H$1</f>
        <v>30</v>
      </c>
      <c r="I15" s="35"/>
      <c r="J15" s="34">
        <f>SUM(D15:I15)</f>
        <v>88</v>
      </c>
    </row>
    <row r="16" spans="2:29" s="34" customFormat="1" x14ac:dyDescent="0.25">
      <c r="B16" s="36" t="s">
        <v>354</v>
      </c>
      <c r="C16" s="35"/>
      <c r="D16" s="34">
        <f t="shared" si="0"/>
        <v>7</v>
      </c>
      <c r="E16" s="34">
        <f t="shared" si="1"/>
        <v>12</v>
      </c>
      <c r="F16" s="34">
        <f t="shared" si="2"/>
        <v>24</v>
      </c>
      <c r="G16" s="34">
        <f t="shared" si="3"/>
        <v>20</v>
      </c>
      <c r="H16" s="34">
        <f t="shared" si="4"/>
        <v>15</v>
      </c>
      <c r="I16" s="35"/>
      <c r="J16" s="34">
        <f t="shared" ref="J16:J24" si="5">SUM(D16:I16)</f>
        <v>78</v>
      </c>
    </row>
    <row r="17" spans="1:10" s="34" customFormat="1" x14ac:dyDescent="0.25">
      <c r="B17" s="36" t="s">
        <v>355</v>
      </c>
      <c r="C17" s="35"/>
      <c r="D17" s="34">
        <f t="shared" si="0"/>
        <v>8</v>
      </c>
      <c r="E17" s="34">
        <f t="shared" si="1"/>
        <v>14</v>
      </c>
      <c r="F17" s="34">
        <f t="shared" si="2"/>
        <v>24</v>
      </c>
      <c r="G17" s="34">
        <f t="shared" si="3"/>
        <v>12</v>
      </c>
      <c r="H17" s="34">
        <f t="shared" si="4"/>
        <v>15</v>
      </c>
      <c r="I17" s="35"/>
      <c r="J17" s="34">
        <f t="shared" si="5"/>
        <v>73</v>
      </c>
    </row>
    <row r="18" spans="1:10" s="34" customFormat="1" x14ac:dyDescent="0.25">
      <c r="B18" s="36" t="s">
        <v>356</v>
      </c>
      <c r="C18" s="35"/>
      <c r="D18" s="34">
        <f t="shared" si="0"/>
        <v>5</v>
      </c>
      <c r="E18" s="34">
        <f t="shared" si="1"/>
        <v>10</v>
      </c>
      <c r="F18" s="34">
        <f t="shared" si="2"/>
        <v>30</v>
      </c>
      <c r="G18" s="34">
        <f t="shared" si="3"/>
        <v>20</v>
      </c>
      <c r="H18" s="34">
        <f t="shared" si="4"/>
        <v>20</v>
      </c>
      <c r="I18" s="35"/>
      <c r="J18" s="34">
        <f t="shared" si="5"/>
        <v>85</v>
      </c>
    </row>
    <row r="19" spans="1:10" s="34" customFormat="1" x14ac:dyDescent="0.25">
      <c r="B19" s="36" t="s">
        <v>357</v>
      </c>
      <c r="C19" s="35"/>
      <c r="D19" s="34">
        <f t="shared" si="0"/>
        <v>12</v>
      </c>
      <c r="E19" s="34">
        <f t="shared" si="1"/>
        <v>6</v>
      </c>
      <c r="F19" s="34">
        <f t="shared" si="2"/>
        <v>18</v>
      </c>
      <c r="G19" s="34">
        <f t="shared" si="3"/>
        <v>20</v>
      </c>
      <c r="H19" s="34">
        <f t="shared" si="4"/>
        <v>15</v>
      </c>
      <c r="I19" s="35"/>
      <c r="J19" s="34">
        <f t="shared" si="5"/>
        <v>71</v>
      </c>
    </row>
    <row r="20" spans="1:10" s="34" customFormat="1" x14ac:dyDescent="0.25">
      <c r="B20" s="36" t="s">
        <v>358</v>
      </c>
      <c r="C20" s="35"/>
      <c r="D20" s="34">
        <f t="shared" si="0"/>
        <v>13</v>
      </c>
      <c r="E20" s="34">
        <f t="shared" si="1"/>
        <v>8</v>
      </c>
      <c r="F20" s="34">
        <f t="shared" si="2"/>
        <v>18</v>
      </c>
      <c r="G20" s="34">
        <f t="shared" si="3"/>
        <v>12</v>
      </c>
      <c r="H20" s="34">
        <f t="shared" si="4"/>
        <v>15</v>
      </c>
      <c r="I20" s="35"/>
      <c r="J20" s="34">
        <f t="shared" si="5"/>
        <v>66</v>
      </c>
    </row>
    <row r="21" spans="1:10" s="34" customFormat="1" x14ac:dyDescent="0.25">
      <c r="B21" s="36" t="s">
        <v>349</v>
      </c>
      <c r="C21" s="35"/>
      <c r="D21" s="34">
        <f t="shared" si="0"/>
        <v>7</v>
      </c>
      <c r="E21" s="34">
        <f t="shared" si="1"/>
        <v>10</v>
      </c>
      <c r="F21" s="34">
        <f t="shared" si="2"/>
        <v>24</v>
      </c>
      <c r="G21" s="34">
        <f t="shared" si="3"/>
        <v>8</v>
      </c>
      <c r="H21" s="34">
        <f t="shared" si="4"/>
        <v>35</v>
      </c>
      <c r="I21" s="35"/>
      <c r="J21" s="34">
        <f t="shared" si="5"/>
        <v>84</v>
      </c>
    </row>
    <row r="22" spans="1:10" s="34" customFormat="1" x14ac:dyDescent="0.25">
      <c r="B22" s="36" t="s">
        <v>359</v>
      </c>
      <c r="C22" s="35"/>
      <c r="D22" s="34">
        <f t="shared" si="0"/>
        <v>4</v>
      </c>
      <c r="E22" s="34">
        <f t="shared" si="1"/>
        <v>8</v>
      </c>
      <c r="F22" s="34">
        <f t="shared" si="2"/>
        <v>39</v>
      </c>
      <c r="G22" s="34">
        <f t="shared" si="3"/>
        <v>0</v>
      </c>
      <c r="H22" s="34">
        <f t="shared" si="4"/>
        <v>40</v>
      </c>
      <c r="I22" s="35"/>
      <c r="J22" s="34">
        <f t="shared" si="5"/>
        <v>91</v>
      </c>
    </row>
    <row r="23" spans="1:10" s="34" customFormat="1" x14ac:dyDescent="0.25">
      <c r="B23" s="36" t="s">
        <v>351</v>
      </c>
      <c r="C23" s="35"/>
      <c r="D23" s="34">
        <f t="shared" si="0"/>
        <v>7</v>
      </c>
      <c r="E23" s="34">
        <f t="shared" si="1"/>
        <v>12</v>
      </c>
      <c r="F23" s="34">
        <f t="shared" si="2"/>
        <v>21</v>
      </c>
      <c r="G23" s="34">
        <f t="shared" si="3"/>
        <v>12</v>
      </c>
      <c r="H23" s="34">
        <f t="shared" si="4"/>
        <v>30</v>
      </c>
      <c r="I23" s="35"/>
      <c r="J23" s="34">
        <f t="shared" si="5"/>
        <v>82</v>
      </c>
    </row>
    <row r="24" spans="1:10" s="34" customFormat="1" x14ac:dyDescent="0.25">
      <c r="B24" s="36" t="s">
        <v>352</v>
      </c>
      <c r="C24" s="35"/>
      <c r="D24" s="34">
        <f t="shared" si="0"/>
        <v>5</v>
      </c>
      <c r="E24" s="34">
        <f t="shared" si="1"/>
        <v>10</v>
      </c>
      <c r="F24" s="34">
        <f t="shared" si="2"/>
        <v>39</v>
      </c>
      <c r="G24" s="34">
        <f t="shared" si="3"/>
        <v>8</v>
      </c>
      <c r="H24" s="34">
        <f t="shared" si="4"/>
        <v>20</v>
      </c>
      <c r="I24" s="35"/>
      <c r="J24" s="34">
        <f t="shared" si="5"/>
        <v>82</v>
      </c>
    </row>
    <row r="26" spans="1:10" ht="18.75" customHeight="1" x14ac:dyDescent="0.3">
      <c r="A26" s="125" t="s">
        <v>427</v>
      </c>
      <c r="B26" s="125"/>
      <c r="C26" s="125"/>
    </row>
    <row r="27" spans="1:10" x14ac:dyDescent="0.3">
      <c r="A27" s="125"/>
      <c r="B27" s="125"/>
      <c r="C27" s="125"/>
    </row>
    <row r="28" spans="1:10" x14ac:dyDescent="0.3">
      <c r="A28" s="37">
        <v>1</v>
      </c>
      <c r="B28" s="38" t="s">
        <v>358</v>
      </c>
      <c r="C28" s="38"/>
    </row>
    <row r="29" spans="1:10" x14ac:dyDescent="0.3">
      <c r="A29" s="37">
        <v>2</v>
      </c>
      <c r="B29" s="38" t="s">
        <v>357</v>
      </c>
      <c r="C29" s="38"/>
    </row>
    <row r="30" spans="1:10" x14ac:dyDescent="0.3">
      <c r="A30" s="37">
        <v>3</v>
      </c>
      <c r="B30" s="38" t="s">
        <v>355</v>
      </c>
      <c r="C30" s="38"/>
    </row>
    <row r="31" spans="1:10" x14ac:dyDescent="0.3">
      <c r="A31" s="37">
        <v>4</v>
      </c>
      <c r="B31" s="38" t="s">
        <v>354</v>
      </c>
      <c r="C31" s="38"/>
    </row>
    <row r="32" spans="1:10" x14ac:dyDescent="0.3">
      <c r="A32" s="57">
        <v>5</v>
      </c>
      <c r="B32" s="58" t="s">
        <v>351</v>
      </c>
      <c r="C32" s="131" t="s">
        <v>419</v>
      </c>
    </row>
    <row r="33" spans="1:3" x14ac:dyDescent="0.3">
      <c r="A33" s="57">
        <v>6</v>
      </c>
      <c r="B33" s="58" t="s">
        <v>352</v>
      </c>
      <c r="C33" s="131"/>
    </row>
    <row r="34" spans="1:3" x14ac:dyDescent="0.3">
      <c r="A34" s="37">
        <v>7</v>
      </c>
      <c r="B34" s="38" t="s">
        <v>349</v>
      </c>
      <c r="C34" s="38"/>
    </row>
    <row r="35" spans="1:3" x14ac:dyDescent="0.3">
      <c r="A35" s="37">
        <v>8</v>
      </c>
      <c r="B35" s="38" t="s">
        <v>356</v>
      </c>
      <c r="C35" s="38"/>
    </row>
    <row r="36" spans="1:3" x14ac:dyDescent="0.3">
      <c r="A36" s="37">
        <v>9</v>
      </c>
      <c r="B36" s="38" t="s">
        <v>353</v>
      </c>
      <c r="C36" s="38"/>
    </row>
    <row r="37" spans="1:3" x14ac:dyDescent="0.3">
      <c r="A37" s="37">
        <v>10</v>
      </c>
      <c r="B37" s="38" t="s">
        <v>359</v>
      </c>
      <c r="C37" s="38"/>
    </row>
  </sheetData>
  <mergeCells count="4">
    <mergeCell ref="C2:C11"/>
    <mergeCell ref="I2:I11"/>
    <mergeCell ref="C32:C33"/>
    <mergeCell ref="A26:C27"/>
  </mergeCells>
  <conditionalFormatting sqref="D2:H2">
    <cfRule type="colorScale" priority="13">
      <colorScale>
        <cfvo type="min"/>
        <cfvo type="percentile" val="50"/>
        <cfvo type="max"/>
        <color rgb="FFF8696B"/>
        <color rgb="FFFFEB84"/>
        <color rgb="FF63BE7B"/>
      </colorScale>
    </cfRule>
  </conditionalFormatting>
  <conditionalFormatting sqref="D3:H3">
    <cfRule type="colorScale" priority="12">
      <colorScale>
        <cfvo type="min"/>
        <cfvo type="percentile" val="50"/>
        <cfvo type="max"/>
        <color rgb="FFF8696B"/>
        <color rgb="FFFFEB84"/>
        <color rgb="FF63BE7B"/>
      </colorScale>
    </cfRule>
  </conditionalFormatting>
  <conditionalFormatting sqref="D4:H4">
    <cfRule type="colorScale" priority="11">
      <colorScale>
        <cfvo type="min"/>
        <cfvo type="percentile" val="50"/>
        <cfvo type="max"/>
        <color rgb="FFF8696B"/>
        <color rgb="FFFFEB84"/>
        <color rgb="FF63BE7B"/>
      </colorScale>
    </cfRule>
  </conditionalFormatting>
  <conditionalFormatting sqref="D5:H5">
    <cfRule type="colorScale" priority="10">
      <colorScale>
        <cfvo type="min"/>
        <cfvo type="percentile" val="50"/>
        <cfvo type="max"/>
        <color rgb="FFF8696B"/>
        <color rgb="FFFFEB84"/>
        <color rgb="FF63BE7B"/>
      </colorScale>
    </cfRule>
  </conditionalFormatting>
  <conditionalFormatting sqref="D6:H6">
    <cfRule type="colorScale" priority="9">
      <colorScale>
        <cfvo type="min"/>
        <cfvo type="percentile" val="50"/>
        <cfvo type="max"/>
        <color rgb="FFF8696B"/>
        <color rgb="FFFFEB84"/>
        <color rgb="FF63BE7B"/>
      </colorScale>
    </cfRule>
  </conditionalFormatting>
  <conditionalFormatting sqref="D7:H7">
    <cfRule type="colorScale" priority="8">
      <colorScale>
        <cfvo type="min"/>
        <cfvo type="percentile" val="50"/>
        <cfvo type="max"/>
        <color rgb="FFF8696B"/>
        <color rgb="FFFFEB84"/>
        <color rgb="FF63BE7B"/>
      </colorScale>
    </cfRule>
  </conditionalFormatting>
  <conditionalFormatting sqref="D8:H8">
    <cfRule type="colorScale" priority="7">
      <colorScale>
        <cfvo type="min"/>
        <cfvo type="percentile" val="50"/>
        <cfvo type="max"/>
        <color rgb="FFF8696B"/>
        <color rgb="FFFFEB84"/>
        <color rgb="FF63BE7B"/>
      </colorScale>
    </cfRule>
  </conditionalFormatting>
  <conditionalFormatting sqref="D9:H9">
    <cfRule type="colorScale" priority="6">
      <colorScale>
        <cfvo type="min"/>
        <cfvo type="percentile" val="50"/>
        <cfvo type="max"/>
        <color rgb="FFF8696B"/>
        <color rgb="FFFFEB84"/>
        <color rgb="FF63BE7B"/>
      </colorScale>
    </cfRule>
  </conditionalFormatting>
  <conditionalFormatting sqref="D10:H10">
    <cfRule type="colorScale" priority="5">
      <colorScale>
        <cfvo type="min"/>
        <cfvo type="percentile" val="50"/>
        <cfvo type="max"/>
        <color rgb="FFF8696B"/>
        <color rgb="FFFFEB84"/>
        <color rgb="FF63BE7B"/>
      </colorScale>
    </cfRule>
  </conditionalFormatting>
  <conditionalFormatting sqref="D11:H11">
    <cfRule type="colorScale" priority="4">
      <colorScale>
        <cfvo type="min"/>
        <cfvo type="percentile" val="50"/>
        <cfvo type="max"/>
        <color rgb="FFF8696B"/>
        <color rgb="FFFFEB84"/>
        <color rgb="FF63BE7B"/>
      </colorScale>
    </cfRule>
  </conditionalFormatting>
  <conditionalFormatting sqref="J15:J24">
    <cfRule type="colorScale" priority="3">
      <colorScale>
        <cfvo type="min"/>
        <cfvo type="percentile" val="50"/>
        <cfvo type="max"/>
        <color rgb="FF63BE7B"/>
        <color rgb="FFFFEB84"/>
        <color rgb="FFF8696B"/>
      </colorScale>
    </cfRule>
  </conditionalFormatting>
  <conditionalFormatting sqref="D1:H1">
    <cfRule type="colorScale" priority="2">
      <colorScale>
        <cfvo type="min"/>
        <cfvo type="percentile" val="50"/>
        <cfvo type="max"/>
        <color rgb="FFF8696B"/>
        <color rgb="FFFFEB84"/>
        <color rgb="FF63BE7B"/>
      </colorScale>
    </cfRule>
  </conditionalFormatting>
  <conditionalFormatting sqref="D12:H12">
    <cfRule type="colorScale" priority="1">
      <colorScale>
        <cfvo type="min"/>
        <cfvo type="percentile" val="50"/>
        <cfvo type="max"/>
        <color rgb="FFF8696B"/>
        <color rgb="FFFFEB84"/>
        <color rgb="FF63BE7B"/>
      </colorScale>
    </cfRule>
  </conditionalFormatting>
  <pageMargins left="0.25" right="0.25"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1</vt:i4>
      </vt:variant>
    </vt:vector>
  </HeadingPairs>
  <TitlesOfParts>
    <vt:vector size="25" baseType="lpstr">
      <vt:lpstr>ALL</vt:lpstr>
      <vt:lpstr>Semantic Differential ScaleALL</vt:lpstr>
      <vt:lpstr>SUGGESTIONS</vt:lpstr>
      <vt:lpstr>Fr</vt:lpstr>
      <vt:lpstr>FrSDS</vt:lpstr>
      <vt:lpstr>So</vt:lpstr>
      <vt:lpstr>SoSDS</vt:lpstr>
      <vt:lpstr>Jr</vt:lpstr>
      <vt:lpstr>JrSDS</vt:lpstr>
      <vt:lpstr>Sr</vt:lpstr>
      <vt:lpstr>SrSDS</vt:lpstr>
      <vt:lpstr>Grad</vt:lpstr>
      <vt:lpstr>GradSDS</vt:lpstr>
      <vt:lpstr>Fac</vt:lpstr>
      <vt:lpstr>FacSDS</vt:lpstr>
      <vt:lpstr>Staff</vt:lpstr>
      <vt:lpstr>StaffSDS</vt:lpstr>
      <vt:lpstr>None-Select</vt:lpstr>
      <vt:lpstr>NoneSelectSDS</vt:lpstr>
      <vt:lpstr>ALL STUDENTS</vt:lpstr>
      <vt:lpstr>ALL STUDENTS SDS</vt:lpstr>
      <vt:lpstr>AWARENESS COMPARISON</vt:lpstr>
      <vt:lpstr>Sheet2</vt:lpstr>
      <vt:lpstr>SDS SUMMARY</vt:lpstr>
      <vt:lpstr>'AWARENESS COMPARISON'!Print_Titles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 M. Norris</dc:creator>
  <cp:lastModifiedBy>Corene M. Glotfelty</cp:lastModifiedBy>
  <cp:lastPrinted>2013-04-29T11:49:16Z</cp:lastPrinted>
  <dcterms:created xsi:type="dcterms:W3CDTF">2013-04-23T15:32:37Z</dcterms:created>
  <dcterms:modified xsi:type="dcterms:W3CDTF">2023-01-19T13:11:13Z</dcterms:modified>
</cp:coreProperties>
</file>